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X:\Contabilidad y Finanzas\CONTABILIDAD-FINANZAS\MERCEDES 2024\CIERRE FISCAL 2024\"/>
    </mc:Choice>
  </mc:AlternateContent>
  <xr:revisionPtr revIDLastSave="0" documentId="13_ncr:1_{ECD3F2D3-76C2-4EA7-B49F-7ECBF8C6A776}" xr6:coauthVersionLast="47" xr6:coauthVersionMax="47" xr10:uidLastSave="{00000000-0000-0000-0000-000000000000}"/>
  <bookViews>
    <workbookView xWindow="-120" yWindow="-120" windowWidth="20730" windowHeight="11160" xr2:uid="{00000000-000D-0000-FFFF-FFFF00000000}"/>
  </bookViews>
  <sheets>
    <sheet name="Situacion" sheetId="18" r:id="rId1"/>
    <sheet name="Notas Explicativas" sheetId="20"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18" l="1"/>
  <c r="D31" i="18"/>
  <c r="D32" i="18" s="1"/>
  <c r="D23" i="18"/>
  <c r="D18" i="18"/>
  <c r="D24" i="18" l="1"/>
  <c r="D39" i="18"/>
  <c r="E31" i="18"/>
  <c r="E32" i="18" s="1"/>
  <c r="E38" i="18"/>
  <c r="E23" i="18"/>
  <c r="E18" i="18"/>
  <c r="E39" i="18" l="1"/>
  <c r="E24" i="18"/>
  <c r="D214" i="20"/>
  <c r="F379" i="20"/>
  <c r="G379" i="20" l="1"/>
  <c r="G369" i="20"/>
  <c r="F366" i="20"/>
  <c r="F364" i="20"/>
  <c r="F355" i="20"/>
  <c r="F352" i="20"/>
  <c r="F347" i="20"/>
  <c r="F344" i="20"/>
  <c r="G317" i="20"/>
  <c r="F317" i="20"/>
  <c r="G305" i="20"/>
  <c r="F296" i="20"/>
  <c r="F290" i="20"/>
  <c r="F288" i="20"/>
  <c r="F284" i="20"/>
  <c r="F282" i="20"/>
  <c r="F281" i="20"/>
  <c r="F276" i="20"/>
  <c r="F265" i="20"/>
  <c r="G256" i="20"/>
  <c r="F256" i="20"/>
  <c r="F234" i="20"/>
  <c r="G227" i="20"/>
  <c r="G235" i="20" s="1"/>
  <c r="F227" i="20"/>
  <c r="C214" i="20"/>
  <c r="G193" i="20"/>
  <c r="F193" i="20"/>
  <c r="G186" i="20"/>
  <c r="F186" i="20"/>
  <c r="F173" i="20"/>
  <c r="G164" i="20"/>
  <c r="G165" i="20" s="1"/>
  <c r="F164" i="20"/>
  <c r="E162" i="20"/>
  <c r="H162" i="20" s="1"/>
  <c r="F158" i="20"/>
  <c r="C158" i="20"/>
  <c r="C165" i="20" s="1"/>
  <c r="H157" i="20"/>
  <c r="H141" i="20"/>
  <c r="G141" i="20"/>
  <c r="F141" i="20"/>
  <c r="E141" i="20"/>
  <c r="C141" i="20"/>
  <c r="G125" i="20"/>
  <c r="F125" i="20"/>
  <c r="G108" i="20"/>
  <c r="F108" i="20"/>
  <c r="G86" i="20"/>
  <c r="F86" i="20"/>
  <c r="F58" i="20"/>
  <c r="E56" i="20"/>
  <c r="E58" i="20" s="1"/>
  <c r="F109" i="20" l="1"/>
  <c r="F235" i="20"/>
  <c r="F369" i="20"/>
  <c r="G109" i="20"/>
  <c r="F165" i="20"/>
  <c r="F305" i="20"/>
  <c r="E164" i="20"/>
  <c r="E165" i="20" s="1"/>
  <c r="H158" i="20"/>
  <c r="H165" i="20" s="1"/>
</calcChain>
</file>

<file path=xl/sharedStrings.xml><?xml version="1.0" encoding="utf-8"?>
<sst xmlns="http://schemas.openxmlformats.org/spreadsheetml/2006/main" count="446" uniqueCount="316">
  <si>
    <t>PRESIDENCIA DE LA REPUBLICA DOMINICANA</t>
  </si>
  <si>
    <t>CONSEJO NACIONAL DE DISCAPACIDAD</t>
  </si>
  <si>
    <t>Mercedes Yolanda Pujols</t>
  </si>
  <si>
    <t>Dilenia de Jesus</t>
  </si>
  <si>
    <t>(VALORES EN RD$)</t>
  </si>
  <si>
    <t>DEL EJERCICIO TERMINADO AL 31 DE DICIEMBRE 2023 Y 2022</t>
  </si>
  <si>
    <t xml:space="preserve">                Contadora</t>
  </si>
  <si>
    <t>ESTADO DE SITUACION FINANCIERA</t>
  </si>
  <si>
    <t>ACTIVOS:</t>
  </si>
  <si>
    <t>ACTIVOS CORRIENTES</t>
  </si>
  <si>
    <t>EFECTIVO Y EQUIVALENTE DE EFECTIVO (Nota 7)</t>
  </si>
  <si>
    <t>INVENTARIOS (Nota 8)</t>
  </si>
  <si>
    <t>TOTAL ACTIVOS CORRIENTES</t>
  </si>
  <si>
    <t>ACTIVOS NO CORRIENTES</t>
  </si>
  <si>
    <t>TOTAL ACTIVOS NO CORRIENTES</t>
  </si>
  <si>
    <t xml:space="preserve">TOTAL ACTIVOS  </t>
  </si>
  <si>
    <t>PASIVOS:</t>
  </si>
  <si>
    <t>PASIVOS  CORRIENTES</t>
  </si>
  <si>
    <t>TOTAL PASIVOS CORRIENTES</t>
  </si>
  <si>
    <t xml:space="preserve">TOTAL PASIVOS </t>
  </si>
  <si>
    <t>PATRIMONIO:</t>
  </si>
  <si>
    <t>TOTAL PATRIMONIO</t>
  </si>
  <si>
    <t>TOTAL PASIVOS Y PATRIMONIO</t>
  </si>
  <si>
    <t>NOTAS EXPLICATIVAS DE LOS ESTADOS FINANCIEROS</t>
  </si>
  <si>
    <t>NOMBRE</t>
  </si>
  <si>
    <t xml:space="preserve"> CARGO </t>
  </si>
  <si>
    <t xml:space="preserve">Víctor Valdez                                </t>
  </si>
  <si>
    <t>Johana Altagracia Pimentel</t>
  </si>
  <si>
    <t xml:space="preserve">Lissette Batista                             </t>
  </si>
  <si>
    <t>Samila Fernández</t>
  </si>
  <si>
    <t>2.-BASE DE PRESENTACION</t>
  </si>
  <si>
    <t>El presupuesto se aprueba según la base contable de efectivo siguiendo una clasificación de pago por objeto. El presupuesto aprobado cubre el período fiscal que va desde el 1ro. de enero hasta el 31 de Diciembre 2023 y es incluido como información suplementaria en los estados financieros  cortados a esta mismas fecha y sus notas.</t>
  </si>
  <si>
    <t>3.-MONEDA FUNCIONAL Y DE PRESENTACION</t>
  </si>
  <si>
    <t>Los estados Financieros están presentados en RD$ pesos dominicanos, que es la moneda Nacional y funcional Del Conadis.</t>
  </si>
  <si>
    <t>4.- USO ESTIMADO DE JUICIO</t>
  </si>
  <si>
    <t>5.- BASE DE MEDICION</t>
  </si>
  <si>
    <t>6.-RESUMEN DE POLITICAS CONTABLE</t>
  </si>
  <si>
    <t>Aquí se detalla todo lo relacionado con las principales políticas contables significativas, aplicadas consistentemente a los períodos sobre los que se informa.</t>
  </si>
  <si>
    <t>CUENTAS POR PAGAR Y COBRAR</t>
  </si>
  <si>
    <t>Los pasivos son reconocidos cuando se ha recibido el bien o servicio que los genera, independiente del momento en el que se realiza el pago.</t>
  </si>
  <si>
    <t>MOBILIARIOS Y EQUIPOS</t>
  </si>
  <si>
    <t>Las partidas de mobiliarios y equipos son medidas al costo de adquisición menos la depreciación acumulada , perdida y deterioro.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</si>
  <si>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</si>
  <si>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Un detalle del efectivo y equivalente de efectivo al 31 de diciembre de 2023 y 2022 es como sigue:</t>
  </si>
  <si>
    <t xml:space="preserve">Descripción                                                                              </t>
  </si>
  <si>
    <t xml:space="preserve">Cuenta Fondo Reponible Inst.# 3140000873 Banreservas                                             </t>
  </si>
  <si>
    <t xml:space="preserve">Cuenta Donaciones  9600438806    Banreservas                                             </t>
  </si>
  <si>
    <t xml:space="preserve">Cuenta Receptora # 0100193000B Banreservas                                             </t>
  </si>
  <si>
    <t>Total</t>
  </si>
  <si>
    <t>Nota #  8 INVENTARIOS</t>
  </si>
  <si>
    <t>INVENTARIO DE BIENES DE CONSUMO</t>
  </si>
  <si>
    <t>Alimentos y Bebidas para Humanos</t>
  </si>
  <si>
    <t>Maderas, Corchos y sus Manufacturas</t>
  </si>
  <si>
    <t>Acabados Textiles</t>
  </si>
  <si>
    <t>Papel de Escritorio</t>
  </si>
  <si>
    <t>Productos de Papel y Cartón</t>
  </si>
  <si>
    <t>Accesorios de Metal</t>
  </si>
  <si>
    <t xml:space="preserve">                        -     </t>
  </si>
  <si>
    <t>Productos de Artes Graficas</t>
  </si>
  <si>
    <t>Artículos de Plásticos</t>
  </si>
  <si>
    <t>Productos  Medicinals para Humanos</t>
  </si>
  <si>
    <t>Productos Químicos de Uso Personal</t>
  </si>
  <si>
    <t>Insecticidas Fumigantes y Otros</t>
  </si>
  <si>
    <t>Pinturas, Lacas y Barnices</t>
  </si>
  <si>
    <t>Otros Productos Químicos y Conexos</t>
  </si>
  <si>
    <t>Materiales de Limpieza</t>
  </si>
  <si>
    <t>Útiles de Escritorios, Oficina e Informática</t>
  </si>
  <si>
    <t>Útiles Escolares</t>
  </si>
  <si>
    <t>Útiles Menores, Médicos Quirúrgico</t>
  </si>
  <si>
    <t>Útiles de Cocina  y Comedor</t>
  </si>
  <si>
    <t>Utiles Diversos</t>
  </si>
  <si>
    <t>Productos Eléctricos y Afines</t>
  </si>
  <si>
    <t>Otros Repuestos y Accesorios Menores</t>
  </si>
  <si>
    <t>Productos y Útiles Varios</t>
  </si>
  <si>
    <t>Total de Bienes de Consumo</t>
  </si>
  <si>
    <t>INVENTARIO DISPOSITIVOS  PARA CESION</t>
  </si>
  <si>
    <t>Andadores Estándar Niños</t>
  </si>
  <si>
    <t>Andadores  Adultos</t>
  </si>
  <si>
    <t>Andadores con Ruedas</t>
  </si>
  <si>
    <t>Bastones Blancos No. 44</t>
  </si>
  <si>
    <t>Bastones Blancos No. 46</t>
  </si>
  <si>
    <t>Bastones Blancos No. 50</t>
  </si>
  <si>
    <t>Silla  de Ruedas  Semieléctrica</t>
  </si>
  <si>
    <t>Colchones Anti-Escara</t>
  </si>
  <si>
    <t>Muletas Canadienses Medianas</t>
  </si>
  <si>
    <t>Total Inventario Dispositivos de Apoyo Para Cesión</t>
  </si>
  <si>
    <t>TOTAL INVENTARIOS</t>
  </si>
  <si>
    <t>Nota # 9  CUENTAS POR COBRAR</t>
  </si>
  <si>
    <t>Al 31 de diciembre 2023  y 2022 en nuestros libros  existe un balance en cuenta por cobrar  según detalle:</t>
  </si>
  <si>
    <t>RNC</t>
  </si>
  <si>
    <t xml:space="preserve"> DELTA COMERCIAL, S. A</t>
  </si>
  <si>
    <t>101-011939</t>
  </si>
  <si>
    <t>Nota # 10 PAGOS ANTICIPADOS</t>
  </si>
  <si>
    <t>Un detalle de los pagos anticipados  al 31 de diciembre de 2023 y 2022 es como sigue:</t>
  </si>
  <si>
    <t>Licencia de informática</t>
  </si>
  <si>
    <t>Nota 11 .- PROPIEDAD, PLANTA Y EQUIPOS</t>
  </si>
  <si>
    <t>Terreno</t>
  </si>
  <si>
    <t>Edificaciones y Componentes</t>
  </si>
  <si>
    <t xml:space="preserve"> Mobiliarios y Equipos De Oficina </t>
  </si>
  <si>
    <t xml:space="preserve"> Equipos de Transporte </t>
  </si>
  <si>
    <t>Costos:</t>
  </si>
  <si>
    <t>Saldo al Inicio</t>
  </si>
  <si>
    <t>Adiciones</t>
  </si>
  <si>
    <t>Ajuste</t>
  </si>
  <si>
    <t xml:space="preserve">Retiros </t>
  </si>
  <si>
    <t>Saldo Final del Periodo</t>
  </si>
  <si>
    <t>Depreciación:</t>
  </si>
  <si>
    <t>Saldo Inicial</t>
  </si>
  <si>
    <t>Cargos del Periodo</t>
  </si>
  <si>
    <t>Retiros al 31/12/22</t>
  </si>
  <si>
    <t>Saldo al Final del Periodo</t>
  </si>
  <si>
    <t>Depreciacion:</t>
  </si>
  <si>
    <t>Saldo al final del periodo</t>
  </si>
  <si>
    <t>Amortizacion Cumulada</t>
  </si>
  <si>
    <t>Adiciones del periodo</t>
  </si>
  <si>
    <t>Amortizacion del Periodo</t>
  </si>
  <si>
    <t>Total Intangibles</t>
  </si>
  <si>
    <t>Un detalle de las cuentas por pagar a corto plazo  al 31 de diciembre de 2023 y 2022 es como sigue:</t>
  </si>
  <si>
    <t xml:space="preserve">Descripción                                                                                   </t>
  </si>
  <si>
    <t>PROVEEDOR</t>
  </si>
  <si>
    <t>NCF</t>
  </si>
  <si>
    <t xml:space="preserve"> RNC </t>
  </si>
  <si>
    <t>Juana Kiskauri Cabrera</t>
  </si>
  <si>
    <t>B1500000007</t>
  </si>
  <si>
    <t>001-0081949-9</t>
  </si>
  <si>
    <t>Caasd</t>
  </si>
  <si>
    <t>B1500108194</t>
  </si>
  <si>
    <t xml:space="preserve"> 401-03727-2 </t>
  </si>
  <si>
    <t>Alcaldía Distrito Nacional</t>
  </si>
  <si>
    <t>B1500047789</t>
  </si>
  <si>
    <t xml:space="preserve"> 401-00747-9 </t>
  </si>
  <si>
    <t>B1500047790</t>
  </si>
  <si>
    <t>B1500002491</t>
  </si>
  <si>
    <t xml:space="preserve"> 101-89885-2</t>
  </si>
  <si>
    <t>B1500002758</t>
  </si>
  <si>
    <t>Edeeste</t>
  </si>
  <si>
    <t>B1500306949</t>
  </si>
  <si>
    <t xml:space="preserve"> 10182021-7</t>
  </si>
  <si>
    <t>Nota # 14 RETENCIONES Y ACUMULACIONES POR PAGAR</t>
  </si>
  <si>
    <t>Un detalle de las retenciones y acumulaciones por pagar   al 31 de diciembre de 2023  y 2022 es como sigue:</t>
  </si>
  <si>
    <t>Retenciones  Impuesto IT-1</t>
  </si>
  <si>
    <t>Retenciones Impuesto IR-17</t>
  </si>
  <si>
    <t>Nota #  15   OTROS PASIVOS CORRIENTES</t>
  </si>
  <si>
    <t>a deuda Publica .</t>
  </si>
  <si>
    <t>WEPSY</t>
  </si>
  <si>
    <t>B1500000039</t>
  </si>
  <si>
    <t xml:space="preserve"> 130-41549-8 </t>
  </si>
  <si>
    <t>CAPITAL</t>
  </si>
  <si>
    <t xml:space="preserve">Al 31 de diciembre  de 2023  y 2022, la composición del capital de la Institución es como sigue:  </t>
  </si>
  <si>
    <t xml:space="preserve">Descripción                                                                                  </t>
  </si>
  <si>
    <t>Resultado del Periodo</t>
  </si>
  <si>
    <t>Resultados Acumulados</t>
  </si>
  <si>
    <t>INGRESOS</t>
  </si>
  <si>
    <t xml:space="preserve">Nota # 17 TRANSFERENCIA </t>
  </si>
  <si>
    <t>Un detalle de los ingresos por transferencias  al 31  de diciembre de 2023 y 2022 es como sigue:</t>
  </si>
  <si>
    <t xml:space="preserve">Transferencias Corrientes  Recibidas del   Gabinete  </t>
  </si>
  <si>
    <t>de Politica Social de la Presidencia</t>
  </si>
  <si>
    <t>OTROS INGRESOS</t>
  </si>
  <si>
    <t xml:space="preserve">Monto  recibido de Seguros  Reservas como liquidación  total Salvamento  </t>
  </si>
  <si>
    <t>p/daños accidente Carro Toyota Prius Póliza 2-2501-0195510</t>
  </si>
  <si>
    <t>Donaciones de Capital recibidas del Banco de Reservas</t>
  </si>
  <si>
    <t xml:space="preserve">Total </t>
  </si>
  <si>
    <t>Total Ingresos</t>
  </si>
  <si>
    <t xml:space="preserve"> Nota # 19 SUELDOS, SALARIOS Y BENEFICIOS A EMPLEADOS</t>
  </si>
  <si>
    <t>El Pago de sueldos, salarios, y  beneficios a empleados al 31 de diciembre 2023 y 2022 según detalle:</t>
  </si>
  <si>
    <t xml:space="preserve">Descripción                                                                                       </t>
  </si>
  <si>
    <t xml:space="preserve">Sueldos  y Salarios                                                                                                  </t>
  </si>
  <si>
    <t>Aporte al Seguro Familiar de Salud</t>
  </si>
  <si>
    <t>Contribuciones al Seguro de Pensiones</t>
  </si>
  <si>
    <t>Contribuciones al Seguro de Riesgo Laboral</t>
  </si>
  <si>
    <t>Sueldo Personal Temporal Contratados</t>
  </si>
  <si>
    <t xml:space="preserve">Compensación   Servicios de  Seguridad                                                                                    </t>
  </si>
  <si>
    <t>Sueldo Personal Contratado</t>
  </si>
  <si>
    <t>Incentivo por Rendimiento Individual</t>
  </si>
  <si>
    <t>Sueldo Personal Temporal En Cargos de Carrera</t>
  </si>
  <si>
    <t>Compensación Extraordinaria Anual</t>
  </si>
  <si>
    <t>Bono Por Desempeño</t>
  </si>
  <si>
    <t>Compensación por Cumplimiento Indicadores</t>
  </si>
  <si>
    <t xml:space="preserve">Regalía Pascual                                                                                       </t>
  </si>
  <si>
    <t xml:space="preserve">Vacaciones                                                                                               </t>
  </si>
  <si>
    <t>Prestaciones Económicas</t>
  </si>
  <si>
    <t>Pagos Horas Extras</t>
  </si>
  <si>
    <t>TOTAL</t>
  </si>
  <si>
    <t>Nota # 20  SUBVENCIONES Y OTROS PAGOS POR TRANSFERENCIAS</t>
  </si>
  <si>
    <t>Un detalle de la cuenta subvenciones y otros pagos por transferencia al 31 de diciembre de 2023 y 2022 es como sigue:</t>
  </si>
  <si>
    <t>Pago por transferencias Corrientes a la Asociaciones Sin Fines de Lucro</t>
  </si>
  <si>
    <t>Nota # 21  SUMINISTRO MATERIALES PARA CONSUMO</t>
  </si>
  <si>
    <t>Un detalle de los gastos de suministro y materiales para consumo al  31 de diciembre de 2023 y 2022 es como sigue:</t>
  </si>
  <si>
    <t>Alimentos y Bebidas para Personas</t>
  </si>
  <si>
    <t>Productos Forestales</t>
  </si>
  <si>
    <t>Textiles y Vestuarios</t>
  </si>
  <si>
    <t>Prendas  y Accesorios de Vestir</t>
  </si>
  <si>
    <t>Producto de Papel, Cartón e Impresos</t>
  </si>
  <si>
    <t>Utiles de Escritorios, Oficina e Informatica</t>
  </si>
  <si>
    <t>Productos Medicinales para uso Humano</t>
  </si>
  <si>
    <t>Llantas y Neumaticos</t>
  </si>
  <si>
    <t>Productos de Cuero, Caucho y Plástico</t>
  </si>
  <si>
    <t>Productos de Cal, Cemento, Yeso y Arcilla</t>
  </si>
  <si>
    <t>Productos de Vidrio, Loza y Porcelana</t>
  </si>
  <si>
    <t>Productos Minerales Metálicos y No Metálicos</t>
  </si>
  <si>
    <t>Incectisidas, Fumingantes y Otros</t>
  </si>
  <si>
    <t>Herramientas Menores</t>
  </si>
  <si>
    <t>Combustibles y Lubricantes</t>
  </si>
  <si>
    <t>Gas GLP</t>
  </si>
  <si>
    <t>Aceites y Grasa</t>
  </si>
  <si>
    <t>Productos Químicos y Conexos</t>
  </si>
  <si>
    <t>Pinturas, Lacas Barinices y Diluyentes</t>
  </si>
  <si>
    <t>Productos  y Útiles Varios</t>
  </si>
  <si>
    <t>Utiles de Cocina y Comedor</t>
  </si>
  <si>
    <t>Accesorios</t>
  </si>
  <si>
    <t>Repuestos</t>
  </si>
  <si>
    <t>Productos Electricos y Afines</t>
  </si>
  <si>
    <t xml:space="preserve">Nota # 22 Gastos de depreciación y amortización </t>
  </si>
  <si>
    <t>Un detalle de los gastos de depreciación y amortización al  31 de diciembre de 2023 y 2022 es como sigue:</t>
  </si>
  <si>
    <t xml:space="preserve">En el englon de la Amortizacion de los Intangible y las Licencias detallamos que  al 31 de Diciembre 2023 el balance de los </t>
  </si>
  <si>
    <t xml:space="preserve">inteangibles es de RD$205,837.20 </t>
  </si>
  <si>
    <t>Depreciación Equipos de Transporte</t>
  </si>
  <si>
    <t>Depreciación Mobiliarios y Equipos</t>
  </si>
  <si>
    <t>Depreciación Edificaciones</t>
  </si>
  <si>
    <t>Amortización Intangibles y Licencias</t>
  </si>
  <si>
    <t>Nota # 23 Otros Gastos</t>
  </si>
  <si>
    <t xml:space="preserve">Este monto está compuesto de  Pagos por Contratación  Bienes y Servicios más la Partida de las  Donaciones </t>
  </si>
  <si>
    <t>Servicios Básicos</t>
  </si>
  <si>
    <t>Servicios de comunicación</t>
  </si>
  <si>
    <t xml:space="preserve">         -     </t>
  </si>
  <si>
    <t>Publicidad y Impresión y Encuadernación</t>
  </si>
  <si>
    <t>Viáticos dentro  del País</t>
  </si>
  <si>
    <t>Viáticos Fuera del País</t>
  </si>
  <si>
    <t>Transporte y almacenaje</t>
  </si>
  <si>
    <t xml:space="preserve">Alquileres y Rentas </t>
  </si>
  <si>
    <t>Licencias de Informaticas</t>
  </si>
  <si>
    <t>Peaje</t>
  </si>
  <si>
    <t>Seguros</t>
  </si>
  <si>
    <t>Reparacion Menores de Edificaciones</t>
  </si>
  <si>
    <t>Servicios  Especiales de Mantenimiento y Reparacion</t>
  </si>
  <si>
    <t>Reparacion y Mantenimiento Equipos de Tramsporte</t>
  </si>
  <si>
    <t>Fumigacion</t>
  </si>
  <si>
    <t>Contratacion Obras Menores</t>
  </si>
  <si>
    <t>Lavanderia</t>
  </si>
  <si>
    <t>Otros Servicios No Personales</t>
  </si>
  <si>
    <t>Eventos Generales</t>
  </si>
  <si>
    <t xml:space="preserve">Servicios de Ingenieria </t>
  </si>
  <si>
    <t>Servicios Juridicos</t>
  </si>
  <si>
    <t>Servicios de Capacitacion</t>
  </si>
  <si>
    <t>Servicios de Informatica y Sistema computarizados</t>
  </si>
  <si>
    <t>Servicios Técnicos y Profesionales</t>
  </si>
  <si>
    <t>Otras Contratación de Servicios</t>
  </si>
  <si>
    <t>Servicios de alimentacion</t>
  </si>
  <si>
    <t>Servicios de Catering</t>
  </si>
  <si>
    <t>Gastos  en Cesion  de Dispositivos de Apoyo</t>
  </si>
  <si>
    <t>Nota # 24 GASTOS FINANCIEROS</t>
  </si>
  <si>
    <t>Comisiones Bancarias</t>
  </si>
  <si>
    <t xml:space="preserve">Este monto corresponde a los cargos bancarios realizados por el Banco  de Reservas </t>
  </si>
  <si>
    <t>en el año  2023 tanto en la cuenta del  Fondo Reponible como  en la cuenta bancaria</t>
  </si>
  <si>
    <t xml:space="preserve"> que tenemos  correspondiente a Donaciones para diferentes proyectos.</t>
  </si>
  <si>
    <t>Descripcion</t>
  </si>
  <si>
    <t>Banco de Reservas Cta Fondo Reponible Institucional 3140000873</t>
  </si>
  <si>
    <t>Banco de Reservas Cta Donaciones p/diferenctes Proyectos 9600438806</t>
  </si>
  <si>
    <t>Jean Carlos Matos Tejada</t>
  </si>
  <si>
    <t>Impuestos, Legalizaciones, Declaracion  tardia de  Nacimiento  y Otros</t>
  </si>
  <si>
    <t>a personas con Discapacidad,Impuestos y recargos Nominas atrasadas</t>
  </si>
  <si>
    <t>Seguros Vehiculos</t>
  </si>
  <si>
    <t>Poliza de Incendios y Lineas Aliadas</t>
  </si>
  <si>
    <t>Programas de Informatica</t>
  </si>
  <si>
    <t>Saldo  Inicial</t>
  </si>
  <si>
    <t xml:space="preserve">                                      Director Administrativo Financiero</t>
  </si>
  <si>
    <t>CONADIS  presenta su presupuesto aprobado según la base contable de efectivo y los estados financieros sobre la base de acumulación (o devengado) conforme  a las  estipulaciones de las Normas Internacionales de Contabilidad del Sector  Público:  Presentación de   Información del Presupuesto en los Estados Financieros.</t>
  </si>
  <si>
    <t xml:space="preserve">Este balance corresponde a una cuenta por pagar de años anteriores y que esta en proceso de pasarla </t>
  </si>
  <si>
    <t>INTANGIBLES</t>
  </si>
  <si>
    <t xml:space="preserve">Un detalle de las partidas  del  Inventario  de  Bienes para  consumo , asi como del inventario de dispositivos de 
apoyo al 31 de diciembre de 2023 y 2022 es como sigue:              </t>
  </si>
  <si>
    <t>Copy Solutions International. S. A.</t>
  </si>
  <si>
    <t>Estos Estados Financieros  se han preparado sobre la base del costo histórico.</t>
  </si>
  <si>
    <t xml:space="preserve">Banco AL Reservas Pago Membresía  Prog Iberoamericano  </t>
  </si>
  <si>
    <t>de Derecho PCD/PID</t>
  </si>
  <si>
    <t xml:space="preserve">1.- CONSEJO NACIONAL DE DISCAPACIDAD (CONADIS) Institución Sin Fines de Lucro Institución que tiene por objeto   velar y garantizar la igualdad de derechos y la equiparación de oportunidades a todas las personas con discapacidad y regula a las personas morales sin fines de lucro, cuyo objeto social sea trabajar para mejorar la calidad de vida de las personas con discapacidad y dada la necesidad de que en la República Dominicana existiese un instrumento legal que propicie y garantice la integración social, económica   y cultural de las personas con discapacidad se crea   la Ley 42-2000, del 30 de junio del año 2000, la cual fue derogada por la Ley 5-13 .CONADIS tiene su domicilio en la calle Proyecto 27 de febrero No. 12, Miraflores, Santo Domingo, R. D.						
						</t>
  </si>
  <si>
    <t>Al 31  de diciembre  2023, los Funcionarios Principales del CONADIS son los descrito a continuación:</t>
  </si>
  <si>
    <t>La preparación de los Estados   Financieros de    conformidad con las Normas Internacionales de Contabilidad del Sector Público (NICSP) requiere que la administración realice juicios, estimaciones y supuestos que afectan la aplicación de las políticas contables y los montos   de los elementos de los estados financieros (activos, pasivos, ingresos y gastos) reportados. Los resultados reales pueden diferir de estas estimaciones.</t>
  </si>
  <si>
    <t>Utiles Menores Medicos y Quirurgico</t>
  </si>
  <si>
    <t>Pasajes y Gastos de Transporte</t>
  </si>
  <si>
    <t>Nota # 7 EFECTIVO EQUIVALENTE DE EFECTIVO ( Adjunto Anexo I,II,III)</t>
  </si>
  <si>
    <t>ESTADO DE RENDIMIENTO FINANCIERO (Anexo V)</t>
  </si>
  <si>
    <t>Claudia María Pimentel Melgen</t>
  </si>
  <si>
    <t xml:space="preserve">Directora Ejecutiva </t>
  </si>
  <si>
    <t xml:space="preserve">Director Administrativo Financiero </t>
  </si>
  <si>
    <t>Ana Luisa Martín Vela</t>
  </si>
  <si>
    <t>Directora Técnica</t>
  </si>
  <si>
    <t>Encargada Financiera Interina</t>
  </si>
  <si>
    <t xml:space="preserve">Encargada Gestión Humana  </t>
  </si>
  <si>
    <t xml:space="preserve">Encargada Administrativa </t>
  </si>
  <si>
    <t xml:space="preserve">Susana Elisabeth Cornielle                </t>
  </si>
  <si>
    <t xml:space="preserve">Encargada de Planificación </t>
  </si>
  <si>
    <t xml:space="preserve">Encargada de Compras </t>
  </si>
  <si>
    <t>Encargado de Tecnología de la Información</t>
  </si>
  <si>
    <t>Encargada de Contabilidad</t>
  </si>
  <si>
    <t>Arabelly Villar Sánchez</t>
  </si>
  <si>
    <t>Encargada de Presupuesto</t>
  </si>
  <si>
    <t>Nota # 13 CUENTAS POR PAGAR A CORTO PLAZO (IV)</t>
  </si>
  <si>
    <t>Nota # 18  RECARGO, MULTAS Y OTROS INGRESOS (VI)</t>
  </si>
  <si>
    <t>de Dispositivos de Apoyo Entregados, ver detalle:</t>
  </si>
  <si>
    <t>Nota #  16   ACTIVOS NETOS/PATRIMONIO(Ver Anexo)</t>
  </si>
  <si>
    <t xml:space="preserve">                                           Victor  Valdez Rodríguez</t>
  </si>
  <si>
    <r>
      <t>Al cierre del 31  diciembre de 2023, se efectuó la revisión del saldo de disponibilidad en cuenta 0100193000B, la misma presentaba diferencias  con respecto a lo registros de libro de contabilidad por transcripcion  en el periodo 2022.El error consistio en que en el registro de ingreso del mes de diciembre de mismo periodo el ingreso era de RD$ 18,695,311.90 y se registro por RD$ 28,695,311.90. En ese sentido el saldo de los ingresos por transferencia corriente al cierre del 31 de diciembre del 2022, debio ser por</t>
    </r>
    <r>
      <rPr>
        <b/>
        <i/>
        <sz val="11"/>
        <color rgb="FF000000"/>
        <rFont val="Calibri"/>
        <family val="2"/>
        <scheme val="minor"/>
      </rPr>
      <t xml:space="preserve"> RD$ 241,397,943.00</t>
    </r>
    <r>
      <rPr>
        <i/>
        <sz val="11"/>
        <color rgb="FF000000"/>
        <rFont val="Calibri"/>
        <family val="2"/>
        <scheme val="minor"/>
      </rPr>
      <t xml:space="preserve"> y el efectivo y equivalente en efectivo por </t>
    </r>
    <r>
      <rPr>
        <b/>
        <i/>
        <sz val="11"/>
        <color rgb="FF000000"/>
        <rFont val="Calibri"/>
        <family val="2"/>
        <scheme val="minor"/>
      </rPr>
      <t xml:space="preserve">RD$ 144,683,954. </t>
    </r>
    <r>
      <rPr>
        <i/>
        <sz val="11"/>
        <color rgb="FF000000"/>
        <rFont val="Calibri"/>
        <family val="2"/>
        <scheme val="minor"/>
      </rPr>
      <t xml:space="preserve">Como resultado de esta evaluación se realizan los ajustes en reexpresion retroactiva en el Estado de Flujo de Efectivo, que afecto el efectivo y equivalente de efectivo del periodo anterior. La  finalidad es  proveer información de la realidad de los saldos disponibles,  confiable y relevante para la necesidad de toma de decisiones económicas. </t>
    </r>
  </si>
  <si>
    <t>DEL EJERCICIO TERMINADO AL 31 DE DICIEMBRE  DEL 2024 Y 2023</t>
  </si>
  <si>
    <t>PAGOS  ANTICIPADOS  (Nota 9)</t>
  </si>
  <si>
    <t>PROPIEDAD PLANTA Y EQUIPO  NETO  (Nota 10 )</t>
  </si>
  <si>
    <t>ACTIVOS INTANGIBLES (Nota 11)</t>
  </si>
  <si>
    <t>CUENTAS POR PAGAR CORTO PLAZO (Nota 12)</t>
  </si>
  <si>
    <t>RETENCIONES POR PAGAR (Nota 13)</t>
  </si>
  <si>
    <t>OTROS PASIVOS CORRIENTES   (Nota 14 )</t>
  </si>
  <si>
    <t>CAPITAL INSTITUCIONAL (Nota 15)</t>
  </si>
  <si>
    <t>RESULTADO  (+ahorro/ -desahorro) (Nota 15)</t>
  </si>
  <si>
    <t>RESULTADOS ACUMULADOS (Nota 15)</t>
  </si>
  <si>
    <t>Alexis Antonio  Alcantara</t>
  </si>
  <si>
    <t xml:space="preserve">          Director Ejecutivo</t>
  </si>
  <si>
    <t xml:space="preserve">    Dilenia de Jesús</t>
  </si>
  <si>
    <t xml:space="preserve">                                 Encargada Departamento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</si>
</sst>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 #,##0_);_(* \(#,##0\);_(* &quot;-&quot;??_);_(@_)"/>
    <numFmt numFmtId="166" formatCode="_-* #,##0.00\ _P_t_s_-;\-* #,##0.00\ _P_t_s_-;_-* &quot;-&quot;??\ _P_t_s_-;_-@_-"/>
    <numFmt numFmtId="167" formatCode="#,##0.00;[Red]#,##0.00"/>
    <numFmt numFmtId="168" formatCode="&quot;$&quot;#,##0.00"/>
  </numFmts>
  <fonts count="38"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8"/>
      <color theme="3"/>
      <name val="Cambria"/>
      <family val="2"/>
      <scheme val="major"/>
    </font>
    <font>
      <b/>
      <sz val="12"/>
      <color theme="3"/>
      <name val="Cambria"/>
      <family val="1"/>
      <scheme val="major"/>
    </font>
    <font>
      <sz val="10"/>
      <name val="Arial"/>
      <family val="2"/>
    </font>
    <font>
      <b/>
      <sz val="12"/>
      <color rgb="FF002060"/>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4"/>
      <color theme="3" tint="-0.249977111117893"/>
      <name val="Cambria"/>
      <family val="2"/>
      <scheme val="major"/>
    </font>
    <font>
      <b/>
      <sz val="12"/>
      <color theme="3" tint="-0.249977111117893"/>
      <name val="Cambria"/>
      <family val="1"/>
      <scheme val="major"/>
    </font>
    <font>
      <b/>
      <sz val="12"/>
      <color rgb="FF002060"/>
      <name val="Cambria"/>
      <family val="1"/>
      <scheme val="major"/>
    </font>
    <font>
      <b/>
      <sz val="12"/>
      <color theme="4" tint="-0.249977111117893"/>
      <name val="Cambria"/>
      <family val="1"/>
      <scheme val="major"/>
    </font>
    <font>
      <sz val="10"/>
      <color theme="1"/>
      <name val="Calibri"/>
      <family val="2"/>
      <scheme val="minor"/>
    </font>
    <font>
      <i/>
      <sz val="11"/>
      <color theme="1"/>
      <name val="Calibri"/>
      <family val="2"/>
      <scheme val="minor"/>
    </font>
    <font>
      <sz val="12"/>
      <color theme="1"/>
      <name val="Tahoma"/>
      <family val="2"/>
    </font>
    <font>
      <i/>
      <sz val="11"/>
      <color rgb="FF1F497D"/>
      <name val="Tahoma"/>
      <family val="2"/>
    </font>
    <font>
      <i/>
      <sz val="11"/>
      <color rgb="FF000000"/>
      <name val="Tahoma"/>
      <family val="2"/>
    </font>
    <font>
      <i/>
      <sz val="11"/>
      <color rgb="FF000000"/>
      <name val="Calibri"/>
      <family val="2"/>
      <scheme val="minor"/>
    </font>
    <font>
      <b/>
      <i/>
      <sz val="11"/>
      <color theme="1"/>
      <name val="Calibri"/>
      <family val="2"/>
      <scheme val="minor"/>
    </font>
    <font>
      <b/>
      <i/>
      <sz val="11"/>
      <color rgb="FF000000"/>
      <name val="Calibri"/>
      <family val="2"/>
      <scheme val="minor"/>
    </font>
    <font>
      <b/>
      <sz val="10"/>
      <color theme="1"/>
      <name val="Calibri"/>
      <family val="2"/>
      <scheme val="minor"/>
    </font>
    <font>
      <b/>
      <i/>
      <sz val="12"/>
      <color theme="1"/>
      <name val="Calibri"/>
      <family val="2"/>
      <scheme val="minor"/>
    </font>
    <font>
      <i/>
      <sz val="12"/>
      <color theme="1"/>
      <name val="Calibri"/>
      <family val="2"/>
      <scheme val="minor"/>
    </font>
    <font>
      <i/>
      <u/>
      <sz val="11"/>
      <color theme="1"/>
      <name val="Calibri"/>
      <family val="2"/>
      <scheme val="minor"/>
    </font>
    <font>
      <b/>
      <i/>
      <u/>
      <sz val="11"/>
      <color theme="1"/>
      <name val="Calibri"/>
      <family val="2"/>
      <scheme val="minor"/>
    </font>
    <font>
      <b/>
      <sz val="13"/>
      <color theme="1"/>
      <name val="Calibri"/>
      <family val="2"/>
      <scheme val="minor"/>
    </font>
    <font>
      <sz val="13"/>
      <color theme="1"/>
      <name val="Calibri"/>
      <family val="2"/>
      <scheme val="minor"/>
    </font>
    <font>
      <b/>
      <sz val="13"/>
      <color theme="1" tint="4.9989318521683403E-2"/>
      <name val="Calibri"/>
      <family val="2"/>
      <scheme val="minor"/>
    </font>
    <font>
      <b/>
      <i/>
      <sz val="14"/>
      <color theme="3" tint="-0.499984740745262"/>
      <name val="Calibri"/>
      <family val="2"/>
      <scheme val="minor"/>
    </font>
    <font>
      <b/>
      <i/>
      <sz val="12"/>
      <color theme="3" tint="-0.499984740745262"/>
      <name val="Calibri"/>
      <family val="2"/>
      <scheme val="minor"/>
    </font>
    <font>
      <b/>
      <sz val="12"/>
      <color theme="3" tint="-0.249977111117893"/>
      <name val="Calibri"/>
      <family val="2"/>
      <scheme val="minor"/>
    </font>
    <font>
      <b/>
      <sz val="12"/>
      <color rgb="FF003399"/>
      <name val="Cambria"/>
      <family val="1"/>
      <scheme val="major"/>
    </font>
    <font>
      <b/>
      <sz val="14"/>
      <color rgb="FF003399"/>
      <name val="Cambria"/>
      <family val="1"/>
      <scheme val="major"/>
    </font>
    <font>
      <b/>
      <sz val="16"/>
      <color rgb="FF003399"/>
      <name val="Cambria"/>
      <family val="1"/>
      <scheme val="major"/>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thin">
        <color indexed="64"/>
      </top>
      <bottom style="double">
        <color indexed="64"/>
      </bottom>
      <diagonal/>
    </border>
    <border>
      <left/>
      <right/>
      <top/>
      <bottom style="thick">
        <color theme="4"/>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medium">
        <color indexed="64"/>
      </top>
      <bottom style="medium">
        <color indexed="64"/>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tint="-0.24994659260841701"/>
      </bottom>
      <diagonal/>
    </border>
    <border>
      <left/>
      <right/>
      <top style="thin">
        <color indexed="64"/>
      </top>
      <bottom style="thin">
        <color indexed="64"/>
      </bottom>
      <diagonal/>
    </border>
  </borders>
  <cellStyleXfs count="13">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164" fontId="2" fillId="0" borderId="0" applyFont="0" applyFill="0" applyBorder="0" applyAlignment="0" applyProtection="0"/>
    <xf numFmtId="0" fontId="3" fillId="0" borderId="0" applyNumberFormat="0" applyFill="0" applyBorder="0" applyAlignment="0" applyProtection="0"/>
    <xf numFmtId="166" fontId="7" fillId="0" borderId="0" applyFont="0" applyFill="0" applyBorder="0" applyAlignment="0" applyProtection="0"/>
    <xf numFmtId="0" fontId="5" fillId="0" borderId="0" applyNumberFormat="0" applyFill="0" applyBorder="0" applyAlignment="0" applyProtection="0"/>
    <xf numFmtId="164" fontId="2" fillId="0" borderId="0" applyFont="0" applyFill="0" applyBorder="0" applyAlignment="0" applyProtection="0"/>
    <xf numFmtId="0" fontId="7" fillId="0" borderId="0"/>
    <xf numFmtId="164"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145">
    <xf numFmtId="0" fontId="0" fillId="0" borderId="0" xfId="0"/>
    <xf numFmtId="0" fontId="16" fillId="2" borderId="0" xfId="0" applyFont="1" applyFill="1"/>
    <xf numFmtId="0" fontId="17" fillId="2" borderId="0" xfId="0" applyFont="1" applyFill="1"/>
    <xf numFmtId="43" fontId="17" fillId="2" borderId="0" xfId="1" applyFont="1" applyFill="1"/>
    <xf numFmtId="0" fontId="18" fillId="2" borderId="0" xfId="0" applyFont="1" applyFill="1"/>
    <xf numFmtId="0" fontId="17" fillId="2" borderId="0" xfId="0" applyFont="1" applyFill="1" applyAlignment="1">
      <alignment vertical="center" wrapText="1"/>
    </xf>
    <xf numFmtId="0" fontId="24" fillId="2" borderId="0" xfId="0" applyFont="1" applyFill="1"/>
    <xf numFmtId="0" fontId="19" fillId="2" borderId="0" xfId="0" applyFont="1" applyFill="1" applyAlignment="1">
      <alignment horizontal="center" vertical="center"/>
    </xf>
    <xf numFmtId="0" fontId="20" fillId="2" borderId="0" xfId="0" applyFont="1" applyFill="1" applyAlignment="1">
      <alignment vertical="center" wrapText="1"/>
    </xf>
    <xf numFmtId="0" fontId="22" fillId="2" borderId="0" xfId="0" applyFont="1" applyFill="1"/>
    <xf numFmtId="0" fontId="22" fillId="2" borderId="0" xfId="0" applyFont="1" applyFill="1" applyAlignment="1">
      <alignment vertical="center"/>
    </xf>
    <xf numFmtId="0" fontId="25" fillId="2" borderId="0" xfId="0" applyFont="1" applyFill="1"/>
    <xf numFmtId="0" fontId="26" fillId="2" borderId="0" xfId="0" applyFont="1" applyFill="1"/>
    <xf numFmtId="0" fontId="25" fillId="2" borderId="0" xfId="0" applyFont="1" applyFill="1" applyAlignment="1">
      <alignment vertical="center"/>
    </xf>
    <xf numFmtId="0" fontId="27" fillId="2" borderId="0" xfId="0" applyFont="1" applyFill="1"/>
    <xf numFmtId="43" fontId="22" fillId="2" borderId="0" xfId="1" applyFont="1" applyFill="1"/>
    <xf numFmtId="0" fontId="28" fillId="2" borderId="0" xfId="0" applyFont="1" applyFill="1"/>
    <xf numFmtId="0" fontId="22" fillId="2" borderId="8" xfId="0" applyFont="1" applyFill="1" applyBorder="1" applyAlignment="1">
      <alignment horizontal="center" wrapText="1"/>
    </xf>
    <xf numFmtId="0" fontId="0" fillId="2" borderId="0" xfId="0" applyFill="1"/>
    <xf numFmtId="165" fontId="1" fillId="2" borderId="0" xfId="1" applyNumberFormat="1" applyFont="1" applyFill="1" applyBorder="1"/>
    <xf numFmtId="165" fontId="1" fillId="2" borderId="0" xfId="0" applyNumberFormat="1" applyFont="1" applyFill="1"/>
    <xf numFmtId="165" fontId="1" fillId="2" borderId="0" xfId="1" applyNumberFormat="1" applyFont="1" applyFill="1"/>
    <xf numFmtId="165" fontId="1" fillId="2" borderId="3" xfId="1" applyNumberFormat="1" applyFont="1" applyFill="1" applyBorder="1"/>
    <xf numFmtId="0" fontId="9" fillId="2" borderId="0" xfId="0" applyFont="1" applyFill="1"/>
    <xf numFmtId="0" fontId="11" fillId="2" borderId="0" xfId="0" applyFont="1" applyFill="1" applyAlignment="1">
      <alignment horizontal="left"/>
    </xf>
    <xf numFmtId="0" fontId="11" fillId="2" borderId="0" xfId="0" applyFont="1" applyFill="1" applyAlignment="1">
      <alignment horizontal="center"/>
    </xf>
    <xf numFmtId="0" fontId="10" fillId="2" borderId="0" xfId="0" applyFont="1" applyFill="1" applyAlignment="1">
      <alignment horizontal="left"/>
    </xf>
    <xf numFmtId="0" fontId="10" fillId="2" borderId="0" xfId="0" applyFont="1" applyFill="1"/>
    <xf numFmtId="0" fontId="14" fillId="2" borderId="0" xfId="0" applyFont="1" applyFill="1" applyAlignment="1">
      <alignment horizontal="center"/>
    </xf>
    <xf numFmtId="0" fontId="6" fillId="2" borderId="0" xfId="3" applyFont="1" applyFill="1" applyBorder="1" applyAlignment="1">
      <alignment horizontal="center"/>
    </xf>
    <xf numFmtId="165" fontId="2" fillId="2" borderId="0" xfId="1" applyNumberFormat="1" applyFont="1" applyFill="1"/>
    <xf numFmtId="0" fontId="1" fillId="2" borderId="0" xfId="0" applyFont="1" applyFill="1" applyAlignment="1">
      <alignment vertical="center"/>
    </xf>
    <xf numFmtId="165" fontId="9" fillId="2" borderId="0" xfId="0" applyNumberFormat="1" applyFont="1" applyFill="1"/>
    <xf numFmtId="165" fontId="9" fillId="2" borderId="6" xfId="1" applyNumberFormat="1" applyFont="1" applyFill="1" applyBorder="1"/>
    <xf numFmtId="165" fontId="9" fillId="2" borderId="5" xfId="0" applyNumberFormat="1" applyFont="1" applyFill="1" applyBorder="1"/>
    <xf numFmtId="165" fontId="1" fillId="2" borderId="3" xfId="0" applyNumberFormat="1" applyFont="1" applyFill="1" applyBorder="1"/>
    <xf numFmtId="165" fontId="9" fillId="2" borderId="5" xfId="1" applyNumberFormat="1" applyFont="1" applyFill="1" applyBorder="1"/>
    <xf numFmtId="165" fontId="11" fillId="2" borderId="0" xfId="0" applyNumberFormat="1" applyFont="1" applyFill="1" applyAlignment="1">
      <alignment horizontal="center"/>
    </xf>
    <xf numFmtId="0" fontId="11" fillId="2" borderId="0" xfId="0" applyFont="1" applyFill="1"/>
    <xf numFmtId="0" fontId="13" fillId="2" borderId="0" xfId="0" applyFont="1" applyFill="1" applyAlignment="1"/>
    <xf numFmtId="0" fontId="0" fillId="2" borderId="0" xfId="0" applyFill="1" applyBorder="1"/>
    <xf numFmtId="0" fontId="29" fillId="2" borderId="0" xfId="0" applyFont="1" applyFill="1" applyBorder="1" applyAlignment="1">
      <alignment horizontal="center" wrapText="1"/>
    </xf>
    <xf numFmtId="10" fontId="29" fillId="2" borderId="0" xfId="12" applyNumberFormat="1" applyFont="1" applyFill="1" applyBorder="1" applyAlignment="1">
      <alignment horizontal="center" wrapText="1"/>
    </xf>
    <xf numFmtId="10" fontId="31" fillId="2" borderId="0" xfId="12" applyNumberFormat="1" applyFont="1" applyFill="1" applyBorder="1" applyAlignment="1">
      <alignment horizontal="center" wrapText="1"/>
    </xf>
    <xf numFmtId="10" fontId="0" fillId="2" borderId="0" xfId="0" applyNumberFormat="1" applyFill="1" applyBorder="1" applyAlignment="1">
      <alignment horizontal="center"/>
    </xf>
    <xf numFmtId="165" fontId="0" fillId="2" borderId="0" xfId="0" applyNumberFormat="1" applyFill="1" applyBorder="1"/>
    <xf numFmtId="167" fontId="30" fillId="2" borderId="0" xfId="0" applyNumberFormat="1" applyFont="1" applyFill="1" applyBorder="1" applyAlignment="1">
      <alignment horizontal="center"/>
    </xf>
    <xf numFmtId="10" fontId="30" fillId="2" borderId="0" xfId="12" applyNumberFormat="1" applyFont="1" applyFill="1" applyBorder="1" applyAlignment="1">
      <alignment horizontal="center"/>
    </xf>
    <xf numFmtId="0" fontId="0" fillId="2" borderId="0" xfId="0" applyFill="1" applyBorder="1" applyAlignment="1">
      <alignment horizontal="center"/>
    </xf>
    <xf numFmtId="9" fontId="0" fillId="2" borderId="0" xfId="12" applyFont="1" applyFill="1" applyBorder="1" applyAlignment="1">
      <alignment horizontal="center"/>
    </xf>
    <xf numFmtId="0" fontId="22" fillId="2" borderId="10" xfId="0" applyFont="1" applyFill="1" applyBorder="1" applyAlignment="1">
      <alignment horizontal="center" wrapText="1"/>
    </xf>
    <xf numFmtId="3" fontId="23" fillId="2" borderId="7" xfId="0" applyNumberFormat="1" applyFont="1" applyFill="1" applyBorder="1" applyAlignment="1">
      <alignment horizontal="center" vertical="center"/>
    </xf>
    <xf numFmtId="37" fontId="22" fillId="2" borderId="1" xfId="1" applyNumberFormat="1" applyFont="1" applyFill="1" applyBorder="1"/>
    <xf numFmtId="37" fontId="22" fillId="2" borderId="0" xfId="1" applyNumberFormat="1" applyFont="1" applyFill="1" applyBorder="1"/>
    <xf numFmtId="3" fontId="17" fillId="2" borderId="0" xfId="0" applyNumberFormat="1" applyFont="1" applyFill="1"/>
    <xf numFmtId="3" fontId="20" fillId="2" borderId="0" xfId="0" applyNumberFormat="1" applyFont="1" applyFill="1" applyAlignment="1">
      <alignment vertical="center"/>
    </xf>
    <xf numFmtId="3" fontId="21" fillId="2" borderId="0" xfId="0" applyNumberFormat="1" applyFont="1" applyFill="1" applyAlignment="1">
      <alignment vertical="center"/>
    </xf>
    <xf numFmtId="3" fontId="17" fillId="2" borderId="0" xfId="0" applyNumberFormat="1" applyFont="1" applyFill="1" applyAlignment="1">
      <alignment vertical="center"/>
    </xf>
    <xf numFmtId="3" fontId="21" fillId="2" borderId="0" xfId="0" applyNumberFormat="1" applyFont="1" applyFill="1" applyAlignment="1">
      <alignment vertical="center" wrapText="1"/>
    </xf>
    <xf numFmtId="3" fontId="17" fillId="2" borderId="0" xfId="0" applyNumberFormat="1" applyFont="1" applyFill="1" applyAlignment="1">
      <alignment vertical="center" wrapText="1"/>
    </xf>
    <xf numFmtId="3" fontId="20" fillId="2" borderId="0" xfId="0" applyNumberFormat="1" applyFont="1" applyFill="1" applyAlignment="1">
      <alignment vertical="center" wrapText="1"/>
    </xf>
    <xf numFmtId="3" fontId="25" fillId="2" borderId="0" xfId="0" applyNumberFormat="1" applyFont="1" applyFill="1" applyAlignment="1">
      <alignment horizontal="center"/>
    </xf>
    <xf numFmtId="3" fontId="21" fillId="2" borderId="0" xfId="0" applyNumberFormat="1" applyFont="1" applyFill="1" applyAlignment="1">
      <alignment horizontal="center" vertical="center"/>
    </xf>
    <xf numFmtId="3" fontId="17" fillId="2" borderId="0" xfId="1" applyNumberFormat="1" applyFont="1" applyFill="1"/>
    <xf numFmtId="3" fontId="17" fillId="2" borderId="0" xfId="0" applyNumberFormat="1" applyFont="1" applyFill="1" applyAlignment="1">
      <alignment horizontal="center"/>
    </xf>
    <xf numFmtId="3" fontId="22" fillId="2" borderId="0" xfId="0" applyNumberFormat="1" applyFont="1" applyFill="1"/>
    <xf numFmtId="3" fontId="22" fillId="2" borderId="1" xfId="1" applyNumberFormat="1" applyFont="1" applyFill="1" applyBorder="1"/>
    <xf numFmtId="3" fontId="22" fillId="2" borderId="0" xfId="1" applyNumberFormat="1" applyFont="1" applyFill="1"/>
    <xf numFmtId="3" fontId="22" fillId="2" borderId="0" xfId="1" applyNumberFormat="1" applyFont="1" applyFill="1" applyBorder="1"/>
    <xf numFmtId="3" fontId="17" fillId="2" borderId="1" xfId="1" applyNumberFormat="1" applyFont="1" applyFill="1" applyBorder="1" applyAlignment="1">
      <alignment horizontal="center"/>
    </xf>
    <xf numFmtId="3" fontId="17" fillId="2" borderId="0" xfId="1" applyNumberFormat="1" applyFont="1" applyFill="1" applyAlignment="1">
      <alignment horizontal="center" vertical="top"/>
    </xf>
    <xf numFmtId="3" fontId="17" fillId="2" borderId="0" xfId="1" applyNumberFormat="1" applyFont="1" applyFill="1" applyAlignment="1">
      <alignment horizontal="center"/>
    </xf>
    <xf numFmtId="3" fontId="25" fillId="2" borderId="0" xfId="1" applyNumberFormat="1" applyFont="1" applyFill="1" applyAlignment="1">
      <alignment horizontal="center" vertical="top"/>
    </xf>
    <xf numFmtId="3" fontId="25" fillId="2" borderId="0" xfId="1" applyNumberFormat="1" applyFont="1" applyFill="1" applyAlignment="1">
      <alignment horizontal="center"/>
    </xf>
    <xf numFmtId="1" fontId="25" fillId="2" borderId="0" xfId="0" applyNumberFormat="1" applyFont="1" applyFill="1" applyAlignment="1">
      <alignment horizontal="center"/>
    </xf>
    <xf numFmtId="3" fontId="25" fillId="2" borderId="1" xfId="1" applyNumberFormat="1" applyFont="1" applyFill="1" applyBorder="1" applyAlignment="1">
      <alignment horizontal="center"/>
    </xf>
    <xf numFmtId="3" fontId="22" fillId="2" borderId="1" xfId="1" applyNumberFormat="1" applyFont="1" applyFill="1" applyBorder="1" applyAlignment="1">
      <alignment horizontal="center"/>
    </xf>
    <xf numFmtId="3" fontId="17" fillId="2" borderId="4" xfId="1" applyNumberFormat="1" applyFont="1" applyFill="1" applyBorder="1" applyAlignment="1">
      <alignment horizontal="center"/>
    </xf>
    <xf numFmtId="3" fontId="22" fillId="2" borderId="0" xfId="1" applyNumberFormat="1" applyFont="1" applyFill="1" applyBorder="1" applyAlignment="1">
      <alignment horizontal="center"/>
    </xf>
    <xf numFmtId="3" fontId="22" fillId="2" borderId="5" xfId="0" applyNumberFormat="1" applyFont="1" applyFill="1" applyBorder="1" applyAlignment="1">
      <alignment horizontal="center"/>
    </xf>
    <xf numFmtId="3" fontId="22" fillId="2" borderId="5" xfId="1" applyNumberFormat="1" applyFont="1" applyFill="1" applyBorder="1" applyAlignment="1">
      <alignment horizontal="center"/>
    </xf>
    <xf numFmtId="3" fontId="22" fillId="2" borderId="0" xfId="1" applyNumberFormat="1" applyFont="1" applyFill="1" applyAlignment="1">
      <alignment horizontal="center"/>
    </xf>
    <xf numFmtId="3" fontId="22" fillId="2" borderId="0" xfId="0" applyNumberFormat="1" applyFont="1" applyFill="1" applyAlignment="1">
      <alignment horizontal="center"/>
    </xf>
    <xf numFmtId="3" fontId="22" fillId="2" borderId="10" xfId="0" applyNumberFormat="1" applyFont="1" applyFill="1" applyBorder="1" applyAlignment="1">
      <alignment horizontal="center" wrapText="1"/>
    </xf>
    <xf numFmtId="43" fontId="22" fillId="2" borderId="10" xfId="1" applyFont="1" applyFill="1" applyBorder="1" applyAlignment="1">
      <alignment horizontal="center" wrapText="1"/>
    </xf>
    <xf numFmtId="3" fontId="17" fillId="2" borderId="5" xfId="1" applyNumberFormat="1" applyFont="1" applyFill="1" applyBorder="1" applyAlignment="1">
      <alignment horizontal="center"/>
    </xf>
    <xf numFmtId="3" fontId="22" fillId="2" borderId="10" xfId="0" applyNumberFormat="1" applyFont="1" applyFill="1" applyBorder="1" applyAlignment="1">
      <alignment horizontal="center" vertical="center" wrapText="1"/>
    </xf>
    <xf numFmtId="0" fontId="15" fillId="2" borderId="11" xfId="3" applyFont="1" applyFill="1" applyBorder="1" applyAlignment="1">
      <alignment horizontal="center"/>
    </xf>
    <xf numFmtId="0" fontId="34" fillId="2" borderId="0" xfId="0" applyFont="1" applyFill="1" applyAlignment="1">
      <alignment vertical="center"/>
    </xf>
    <xf numFmtId="0" fontId="21" fillId="2" borderId="0" xfId="0" applyFont="1" applyFill="1" applyAlignment="1">
      <alignment vertical="center"/>
    </xf>
    <xf numFmtId="0" fontId="17" fillId="2" borderId="0" xfId="0" applyFont="1" applyFill="1" applyAlignment="1">
      <alignment vertical="center"/>
    </xf>
    <xf numFmtId="4" fontId="17" fillId="2" borderId="0" xfId="0" applyNumberFormat="1" applyFont="1" applyFill="1"/>
    <xf numFmtId="0" fontId="21" fillId="2" borderId="0" xfId="0" applyFont="1" applyFill="1" applyAlignment="1">
      <alignment horizontal="left" vertical="center" wrapText="1"/>
    </xf>
    <xf numFmtId="0" fontId="22" fillId="2" borderId="0" xfId="0" applyFont="1" applyFill="1" applyAlignment="1">
      <alignment vertical="center" wrapText="1"/>
    </xf>
    <xf numFmtId="0" fontId="21" fillId="2" borderId="0" xfId="0" applyFont="1" applyFill="1" applyAlignment="1">
      <alignment vertical="center" wrapText="1"/>
    </xf>
    <xf numFmtId="0" fontId="23" fillId="2" borderId="0" xfId="0" applyFont="1" applyFill="1" applyAlignment="1">
      <alignment vertical="center"/>
    </xf>
    <xf numFmtId="0" fontId="17" fillId="2" borderId="0" xfId="0" applyFont="1" applyFill="1" applyAlignment="1">
      <alignment horizontal="left"/>
    </xf>
    <xf numFmtId="4" fontId="30" fillId="2" borderId="0" xfId="12" applyNumberFormat="1" applyFont="1" applyFill="1" applyBorder="1" applyAlignment="1">
      <alignment horizontal="center"/>
    </xf>
    <xf numFmtId="168" fontId="17" fillId="2" borderId="0" xfId="1" applyNumberFormat="1" applyFont="1" applyFill="1" applyAlignment="1">
      <alignment horizontal="center"/>
    </xf>
    <xf numFmtId="4" fontId="17" fillId="2" borderId="5" xfId="0" applyNumberFormat="1" applyFont="1" applyFill="1" applyBorder="1"/>
    <xf numFmtId="4" fontId="17" fillId="2" borderId="4" xfId="0" applyNumberFormat="1" applyFont="1" applyFill="1" applyBorder="1"/>
    <xf numFmtId="3" fontId="21" fillId="2" borderId="4" xfId="0" applyNumberFormat="1" applyFont="1" applyFill="1" applyBorder="1" applyAlignment="1">
      <alignment horizontal="center" vertical="center"/>
    </xf>
    <xf numFmtId="0" fontId="8" fillId="2" borderId="0" xfId="0" applyFont="1" applyFill="1" applyBorder="1" applyAlignment="1">
      <alignment vertical="center"/>
    </xf>
    <xf numFmtId="165" fontId="2" fillId="2" borderId="0" xfId="1" applyNumberFormat="1" applyFont="1" applyFill="1" applyBorder="1"/>
    <xf numFmtId="1" fontId="25" fillId="2" borderId="0" xfId="0" applyNumberFormat="1" applyFont="1" applyFill="1" applyAlignment="1">
      <alignment horizontal="center"/>
    </xf>
    <xf numFmtId="4" fontId="17" fillId="2" borderId="0" xfId="0" applyNumberFormat="1" applyFont="1" applyFill="1" applyAlignment="1">
      <alignment horizontal="center"/>
    </xf>
    <xf numFmtId="4" fontId="17" fillId="2" borderId="0" xfId="0" applyNumberFormat="1" applyFont="1" applyFill="1" applyBorder="1" applyAlignment="1">
      <alignment horizontal="center"/>
    </xf>
    <xf numFmtId="3" fontId="17" fillId="2" borderId="1" xfId="1" applyNumberFormat="1" applyFont="1" applyFill="1" applyBorder="1" applyAlignment="1">
      <alignment horizontal="center"/>
    </xf>
    <xf numFmtId="0" fontId="22" fillId="2" borderId="0" xfId="0" applyFont="1" applyFill="1" applyAlignment="1">
      <alignment horizontal="center"/>
    </xf>
    <xf numFmtId="0" fontId="25" fillId="2" borderId="0" xfId="0" applyFont="1" applyFill="1" applyBorder="1" applyAlignment="1">
      <alignment horizontal="center"/>
    </xf>
    <xf numFmtId="3" fontId="21" fillId="2" borderId="0" xfId="0" applyNumberFormat="1" applyFont="1" applyFill="1" applyBorder="1" applyAlignment="1">
      <alignment horizontal="center" vertical="center"/>
    </xf>
    <xf numFmtId="3" fontId="22" fillId="2" borderId="0" xfId="0" applyNumberFormat="1" applyFont="1" applyFill="1" applyBorder="1" applyAlignment="1">
      <alignment horizontal="center"/>
    </xf>
    <xf numFmtId="3" fontId="17" fillId="2" borderId="0" xfId="1" applyNumberFormat="1" applyFont="1" applyFill="1" applyBorder="1"/>
    <xf numFmtId="0" fontId="17" fillId="2" borderId="0" xfId="0" applyFont="1" applyFill="1" applyBorder="1"/>
    <xf numFmtId="3" fontId="17" fillId="2" borderId="0" xfId="1" applyNumberFormat="1" applyFont="1" applyFill="1" applyBorder="1" applyAlignment="1">
      <alignment horizontal="center"/>
    </xf>
    <xf numFmtId="0" fontId="11" fillId="2" borderId="0" xfId="0" applyFont="1" applyFill="1" applyAlignment="1">
      <alignment horizontal="center"/>
    </xf>
    <xf numFmtId="0" fontId="10" fillId="2" borderId="0" xfId="0" applyFont="1" applyFill="1" applyAlignment="1">
      <alignment horizontal="center"/>
    </xf>
    <xf numFmtId="3" fontId="23" fillId="2" borderId="5" xfId="0" applyNumberFormat="1" applyFont="1" applyFill="1" applyBorder="1" applyAlignment="1">
      <alignment horizontal="center" vertical="center"/>
    </xf>
    <xf numFmtId="37" fontId="22" fillId="2" borderId="0" xfId="1" applyNumberFormat="1" applyFont="1" applyFill="1" applyBorder="1" applyAlignment="1"/>
    <xf numFmtId="0" fontId="12" fillId="2" borderId="0" xfId="2" applyFont="1" applyFill="1" applyAlignment="1">
      <alignment horizontal="center"/>
    </xf>
    <xf numFmtId="0" fontId="12" fillId="2" borderId="0" xfId="2" applyFont="1" applyFill="1" applyAlignment="1">
      <alignment horizontal="center"/>
    </xf>
    <xf numFmtId="0" fontId="35" fillId="2" borderId="0" xfId="3" applyFont="1" applyFill="1" applyBorder="1" applyAlignment="1">
      <alignment horizontal="center"/>
    </xf>
    <xf numFmtId="0" fontId="11" fillId="2" borderId="0" xfId="0" applyFont="1" applyFill="1" applyAlignment="1">
      <alignment horizontal="center"/>
    </xf>
    <xf numFmtId="0" fontId="37" fillId="2" borderId="0" xfId="2" applyFont="1" applyFill="1" applyAlignment="1">
      <alignment horizontal="center"/>
    </xf>
    <xf numFmtId="0" fontId="36" fillId="2" borderId="0" xfId="2" applyFont="1" applyFill="1" applyAlignment="1">
      <alignment horizontal="center"/>
    </xf>
    <xf numFmtId="0" fontId="35" fillId="2" borderId="0" xfId="0" applyFont="1" applyFill="1" applyAlignment="1">
      <alignment horizontal="center"/>
    </xf>
    <xf numFmtId="0" fontId="21" fillId="2" borderId="0" xfId="0" applyFont="1" applyFill="1" applyAlignment="1">
      <alignment horizontal="left" vertical="center" wrapText="1"/>
    </xf>
    <xf numFmtId="0" fontId="17" fillId="2" borderId="0" xfId="0" applyFont="1" applyFill="1" applyAlignment="1">
      <alignment horizontal="left" vertical="top" wrapText="1"/>
    </xf>
    <xf numFmtId="0" fontId="21" fillId="2" borderId="0" xfId="0" applyFont="1" applyFill="1" applyAlignment="1">
      <alignment horizontal="left" vertical="top" wrapText="1"/>
    </xf>
    <xf numFmtId="0" fontId="22" fillId="2" borderId="0" xfId="0" applyFont="1" applyFill="1" applyAlignment="1">
      <alignment vertical="center" wrapText="1"/>
    </xf>
    <xf numFmtId="0" fontId="22" fillId="2" borderId="0" xfId="0" applyFont="1" applyFill="1" applyAlignment="1">
      <alignment horizontal="left" vertical="center" wrapText="1"/>
    </xf>
    <xf numFmtId="0" fontId="17" fillId="2" borderId="0" xfId="0" applyFont="1" applyFill="1" applyAlignment="1">
      <alignment horizontal="center" vertical="center" wrapText="1"/>
    </xf>
    <xf numFmtId="0" fontId="23" fillId="2" borderId="0" xfId="0" applyFont="1" applyFill="1" applyAlignment="1">
      <alignment vertical="center"/>
    </xf>
    <xf numFmtId="0" fontId="21" fillId="2" borderId="0" xfId="0" applyFont="1" applyFill="1" applyAlignment="1">
      <alignment vertical="center" wrapText="1"/>
    </xf>
    <xf numFmtId="0" fontId="17" fillId="2" borderId="0" xfId="0" applyFont="1" applyFill="1" applyAlignment="1">
      <alignment horizontal="center"/>
    </xf>
    <xf numFmtId="0" fontId="32" fillId="2" borderId="0" xfId="2" applyFont="1" applyFill="1" applyAlignment="1">
      <alignment horizontal="center"/>
    </xf>
    <xf numFmtId="0" fontId="32" fillId="2" borderId="0" xfId="3" applyFont="1" applyFill="1" applyBorder="1" applyAlignment="1">
      <alignment horizontal="center"/>
    </xf>
    <xf numFmtId="0" fontId="33" fillId="2" borderId="0" xfId="3" applyFont="1" applyFill="1" applyBorder="1" applyAlignment="1">
      <alignment horizontal="center"/>
    </xf>
    <xf numFmtId="0" fontId="17" fillId="2" borderId="0" xfId="0" applyFont="1" applyFill="1" applyAlignment="1">
      <alignment horizontal="left" vertical="center" wrapText="1"/>
    </xf>
    <xf numFmtId="0" fontId="22" fillId="2" borderId="12" xfId="0" applyFont="1" applyFill="1" applyBorder="1" applyAlignment="1">
      <alignment horizontal="center" wrapText="1"/>
    </xf>
    <xf numFmtId="0" fontId="22" fillId="2" borderId="9" xfId="0" applyFont="1" applyFill="1" applyBorder="1" applyAlignment="1">
      <alignment horizontal="center" wrapText="1"/>
    </xf>
    <xf numFmtId="43" fontId="22" fillId="2" borderId="0" xfId="1" applyFont="1" applyFill="1" applyAlignment="1">
      <alignment horizontal="center"/>
    </xf>
    <xf numFmtId="37" fontId="22" fillId="2" borderId="1" xfId="1" applyNumberFormat="1" applyFont="1" applyFill="1" applyBorder="1" applyAlignment="1"/>
    <xf numFmtId="37" fontId="22" fillId="2" borderId="1" xfId="1" applyNumberFormat="1" applyFont="1" applyFill="1" applyBorder="1" applyAlignment="1">
      <alignment horizontal="center"/>
    </xf>
    <xf numFmtId="0" fontId="22" fillId="2" borderId="0" xfId="0" applyFont="1" applyFill="1" applyAlignment="1">
      <alignment horizontal="center"/>
    </xf>
  </cellXfs>
  <cellStyles count="13">
    <cellStyle name="Encabezado 1" xfId="3" builtinId="16"/>
    <cellStyle name="Millares" xfId="1" builtinId="3"/>
    <cellStyle name="Millares 2 2" xfId="6" xr:uid="{00000000-0005-0000-0000-000002000000}"/>
    <cellStyle name="Millares 4" xfId="8" xr:uid="{00000000-0005-0000-0000-000003000000}"/>
    <cellStyle name="Millares 4 2" xfId="11" xr:uid="{00000000-0005-0000-0000-000004000000}"/>
    <cellStyle name="Millares 5" xfId="4" xr:uid="{00000000-0005-0000-0000-000005000000}"/>
    <cellStyle name="Millares 5 2" xfId="10" xr:uid="{00000000-0005-0000-0000-000006000000}"/>
    <cellStyle name="Normal" xfId="0" builtinId="0"/>
    <cellStyle name="Normal 3" xfId="9" xr:uid="{00000000-0005-0000-0000-000008000000}"/>
    <cellStyle name="Porcentaje" xfId="12" builtinId="5"/>
    <cellStyle name="Title 2" xfId="7" xr:uid="{00000000-0005-0000-0000-00000A000000}"/>
    <cellStyle name="Título" xfId="2" builtinId="15"/>
    <cellStyle name="Título 4" xfId="5" xr:uid="{00000000-0005-0000-0000-00000C000000}"/>
  </cellStyles>
  <dxfs count="0"/>
  <tableStyles count="0" defaultTableStyle="TableStyleMedium2" defaultPivotStyle="PivotStyleLight16"/>
  <colors>
    <mruColors>
      <color rgb="FF003399"/>
      <color rgb="FF0000CC"/>
      <color rgb="FF0033CC"/>
      <color rgb="FF1614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801359</xdr:colOff>
      <xdr:row>39</xdr:row>
      <xdr:rowOff>144840</xdr:rowOff>
    </xdr:from>
    <xdr:to>
      <xdr:col>2</xdr:col>
      <xdr:colOff>1196170</xdr:colOff>
      <xdr:row>40</xdr:row>
      <xdr:rowOff>99969</xdr:rowOff>
    </xdr:to>
    <xdr:sp macro="" textlink="">
      <xdr:nvSpPr>
        <xdr:cNvPr id="10" name="Rectángulo 9">
          <a:extLst>
            <a:ext uri="{FF2B5EF4-FFF2-40B4-BE49-F238E27FC236}">
              <a16:creationId xmlns:a16="http://schemas.microsoft.com/office/drawing/2014/main" id="{BD215880-72A6-4963-BC26-2AB54FD4D806}"/>
            </a:ext>
          </a:extLst>
        </xdr:cNvPr>
        <xdr:cNvSpPr/>
      </xdr:nvSpPr>
      <xdr:spPr>
        <a:xfrm rot="19446150" flipV="1">
          <a:off x="963284" y="8241090"/>
          <a:ext cx="394811" cy="16467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720168</xdr:colOff>
      <xdr:row>39</xdr:row>
      <xdr:rowOff>26002</xdr:rowOff>
    </xdr:from>
    <xdr:to>
      <xdr:col>2</xdr:col>
      <xdr:colOff>1194202</xdr:colOff>
      <xdr:row>39</xdr:row>
      <xdr:rowOff>129931</xdr:rowOff>
    </xdr:to>
    <xdr:sp macro="" textlink="">
      <xdr:nvSpPr>
        <xdr:cNvPr id="12" name="Rectángulo 11">
          <a:extLst>
            <a:ext uri="{FF2B5EF4-FFF2-40B4-BE49-F238E27FC236}">
              <a16:creationId xmlns:a16="http://schemas.microsoft.com/office/drawing/2014/main" id="{A37E3252-A758-45AE-ABCB-4E24468DDEE6}"/>
            </a:ext>
          </a:extLst>
        </xdr:cNvPr>
        <xdr:cNvSpPr/>
      </xdr:nvSpPr>
      <xdr:spPr>
        <a:xfrm rot="617651">
          <a:off x="882093" y="8122252"/>
          <a:ext cx="474034" cy="10392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editAs="oneCell">
    <xdr:from>
      <xdr:col>2</xdr:col>
      <xdr:colOff>847726</xdr:colOff>
      <xdr:row>39</xdr:row>
      <xdr:rowOff>2057</xdr:rowOff>
    </xdr:from>
    <xdr:to>
      <xdr:col>2</xdr:col>
      <xdr:colOff>1962150</xdr:colOff>
      <xdr:row>39</xdr:row>
      <xdr:rowOff>133350</xdr:rowOff>
    </xdr:to>
    <xdr:pic>
      <xdr:nvPicPr>
        <xdr:cNvPr id="13" name="Imagen 12">
          <a:extLst>
            <a:ext uri="{FF2B5EF4-FFF2-40B4-BE49-F238E27FC236}">
              <a16:creationId xmlns:a16="http://schemas.microsoft.com/office/drawing/2014/main" id="{E408A8E6-29CB-43DC-9C50-7EB054DAFD0A}"/>
            </a:ext>
          </a:extLst>
        </xdr:cNvPr>
        <xdr:cNvPicPr>
          <a:picLocks noChangeAspect="1"/>
        </xdr:cNvPicPr>
      </xdr:nvPicPr>
      <xdr:blipFill>
        <a:blip xmlns:r="http://schemas.openxmlformats.org/officeDocument/2006/relationships" r:embed="rId1"/>
        <a:stretch>
          <a:fillRect/>
        </a:stretch>
      </xdr:blipFill>
      <xdr:spPr>
        <a:xfrm>
          <a:off x="1009651" y="8098307"/>
          <a:ext cx="1114424" cy="131293"/>
        </a:xfrm>
        <a:prstGeom prst="rect">
          <a:avLst/>
        </a:prstGeom>
      </xdr:spPr>
    </xdr:pic>
    <xdr:clientData/>
  </xdr:twoCellAnchor>
  <xdr:twoCellAnchor>
    <xdr:from>
      <xdr:col>2</xdr:col>
      <xdr:colOff>257176</xdr:colOff>
      <xdr:row>39</xdr:row>
      <xdr:rowOff>104775</xdr:rowOff>
    </xdr:from>
    <xdr:to>
      <xdr:col>2</xdr:col>
      <xdr:colOff>651987</xdr:colOff>
      <xdr:row>40</xdr:row>
      <xdr:rowOff>59904</xdr:rowOff>
    </xdr:to>
    <xdr:sp macro="" textlink="">
      <xdr:nvSpPr>
        <xdr:cNvPr id="17" name="Rectángulo 16">
          <a:extLst>
            <a:ext uri="{FF2B5EF4-FFF2-40B4-BE49-F238E27FC236}">
              <a16:creationId xmlns:a16="http://schemas.microsoft.com/office/drawing/2014/main" id="{AAD3B923-988D-4E57-9F99-4ABFAB9FD6DC}"/>
            </a:ext>
          </a:extLst>
        </xdr:cNvPr>
        <xdr:cNvSpPr/>
      </xdr:nvSpPr>
      <xdr:spPr>
        <a:xfrm rot="19446150" flipV="1">
          <a:off x="419101" y="8201025"/>
          <a:ext cx="394811" cy="16467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1914525</xdr:colOff>
      <xdr:row>0</xdr:row>
      <xdr:rowOff>0</xdr:rowOff>
    </xdr:from>
    <xdr:to>
      <xdr:col>3</xdr:col>
      <xdr:colOff>752475</xdr:colOff>
      <xdr:row>5</xdr:row>
      <xdr:rowOff>34741</xdr:rowOff>
    </xdr:to>
    <xdr:pic>
      <xdr:nvPicPr>
        <xdr:cNvPr id="7" name="Imagen 6">
          <a:extLst>
            <a:ext uri="{FF2B5EF4-FFF2-40B4-BE49-F238E27FC236}">
              <a16:creationId xmlns:a16="http://schemas.microsoft.com/office/drawing/2014/main" id="{00000000-0008-0000-2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24150" y="0"/>
          <a:ext cx="2162175" cy="1244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66675</xdr:rowOff>
    </xdr:from>
    <xdr:to>
      <xdr:col>1</xdr:col>
      <xdr:colOff>838200</xdr:colOff>
      <xdr:row>3</xdr:row>
      <xdr:rowOff>112423</xdr:rowOff>
    </xdr:to>
    <xdr:pic>
      <xdr:nvPicPr>
        <xdr:cNvPr id="2" name="Imagen 1">
          <a:extLst>
            <a:ext uri="{FF2B5EF4-FFF2-40B4-BE49-F238E27FC236}">
              <a16:creationId xmlns:a16="http://schemas.microsoft.com/office/drawing/2014/main" id="{5ED5B623-6BF0-4A8B-842E-51D8B5FA70A3}"/>
            </a:ext>
          </a:extLst>
        </xdr:cNvPr>
        <xdr:cNvPicPr>
          <a:picLocks noChangeAspect="1"/>
        </xdr:cNvPicPr>
      </xdr:nvPicPr>
      <xdr:blipFill>
        <a:blip xmlns:r="http://schemas.openxmlformats.org/officeDocument/2006/relationships" r:embed="rId1"/>
        <a:stretch>
          <a:fillRect/>
        </a:stretch>
      </xdr:blipFill>
      <xdr:spPr>
        <a:xfrm>
          <a:off x="95250" y="66675"/>
          <a:ext cx="800100" cy="712498"/>
        </a:xfrm>
        <a:prstGeom prst="rect">
          <a:avLst/>
        </a:prstGeom>
      </xdr:spPr>
    </xdr:pic>
    <xdr:clientData/>
  </xdr:twoCellAnchor>
  <xdr:twoCellAnchor editAs="oneCell">
    <xdr:from>
      <xdr:col>6</xdr:col>
      <xdr:colOff>285750</xdr:colOff>
      <xdr:row>0</xdr:row>
      <xdr:rowOff>180975</xdr:rowOff>
    </xdr:from>
    <xdr:to>
      <xdr:col>8</xdr:col>
      <xdr:colOff>258028</xdr:colOff>
      <xdr:row>3</xdr:row>
      <xdr:rowOff>178747</xdr:rowOff>
    </xdr:to>
    <xdr:pic>
      <xdr:nvPicPr>
        <xdr:cNvPr id="3" name="Imagen 2">
          <a:extLst>
            <a:ext uri="{FF2B5EF4-FFF2-40B4-BE49-F238E27FC236}">
              <a16:creationId xmlns:a16="http://schemas.microsoft.com/office/drawing/2014/main" id="{85614997-003D-4696-BC76-8DFE0150D94F}"/>
            </a:ext>
          </a:extLst>
        </xdr:cNvPr>
        <xdr:cNvPicPr>
          <a:picLocks noChangeAspect="1"/>
        </xdr:cNvPicPr>
      </xdr:nvPicPr>
      <xdr:blipFill>
        <a:blip xmlns:r="http://schemas.openxmlformats.org/officeDocument/2006/relationships" r:embed="rId2"/>
        <a:stretch>
          <a:fillRect/>
        </a:stretch>
      </xdr:blipFill>
      <xdr:spPr>
        <a:xfrm>
          <a:off x="6210300" y="180975"/>
          <a:ext cx="1048603" cy="6645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I48"/>
  <sheetViews>
    <sheetView tabSelected="1" topLeftCell="B1" workbookViewId="0">
      <selection activeCell="E49" sqref="E49"/>
    </sheetView>
  </sheetViews>
  <sheetFormatPr baseColWidth="10" defaultRowHeight="15.75" x14ac:dyDescent="0.25"/>
  <cols>
    <col min="1" max="1" width="2.42578125" style="18" hidden="1" customWidth="1"/>
    <col min="2" max="2" width="6.7109375" style="18" customWidth="1"/>
    <col min="3" max="3" width="49.85546875" style="18" customWidth="1"/>
    <col min="4" max="4" width="23.140625" style="30" customWidth="1"/>
    <col min="5" max="5" width="23.28515625" style="23" customWidth="1"/>
    <col min="6" max="6" width="20.140625" style="40" customWidth="1"/>
    <col min="7" max="7" width="22.42578125" style="40" customWidth="1"/>
    <col min="8" max="8" width="19.140625" style="48" customWidth="1"/>
    <col min="9" max="9" width="11.42578125" style="40"/>
    <col min="10" max="254" width="11.42578125" style="18"/>
    <col min="255" max="255" width="2.42578125" style="18" customWidth="1"/>
    <col min="256" max="256" width="0" style="18" hidden="1" customWidth="1"/>
    <col min="257" max="257" width="45.5703125" style="18" customWidth="1"/>
    <col min="258" max="258" width="18.42578125" style="18" customWidth="1"/>
    <col min="259" max="259" width="0.5703125" style="18" customWidth="1"/>
    <col min="260" max="260" width="18.28515625" style="18" customWidth="1"/>
    <col min="261" max="510" width="11.42578125" style="18"/>
    <col min="511" max="511" width="2.42578125" style="18" customWidth="1"/>
    <col min="512" max="512" width="0" style="18" hidden="1" customWidth="1"/>
    <col min="513" max="513" width="45.5703125" style="18" customWidth="1"/>
    <col min="514" max="514" width="18.42578125" style="18" customWidth="1"/>
    <col min="515" max="515" width="0.5703125" style="18" customWidth="1"/>
    <col min="516" max="516" width="18.28515625" style="18" customWidth="1"/>
    <col min="517" max="766" width="11.42578125" style="18"/>
    <col min="767" max="767" width="2.42578125" style="18" customWidth="1"/>
    <col min="768" max="768" width="0" style="18" hidden="1" customWidth="1"/>
    <col min="769" max="769" width="45.5703125" style="18" customWidth="1"/>
    <col min="770" max="770" width="18.42578125" style="18" customWidth="1"/>
    <col min="771" max="771" width="0.5703125" style="18" customWidth="1"/>
    <col min="772" max="772" width="18.28515625" style="18" customWidth="1"/>
    <col min="773" max="1022" width="11.42578125" style="18"/>
    <col min="1023" max="1023" width="2.42578125" style="18" customWidth="1"/>
    <col min="1024" max="1024" width="0" style="18" hidden="1" customWidth="1"/>
    <col min="1025" max="1025" width="45.5703125" style="18" customWidth="1"/>
    <col min="1026" max="1026" width="18.42578125" style="18" customWidth="1"/>
    <col min="1027" max="1027" width="0.5703125" style="18" customWidth="1"/>
    <col min="1028" max="1028" width="18.28515625" style="18" customWidth="1"/>
    <col min="1029" max="1278" width="11.42578125" style="18"/>
    <col min="1279" max="1279" width="2.42578125" style="18" customWidth="1"/>
    <col min="1280" max="1280" width="0" style="18" hidden="1" customWidth="1"/>
    <col min="1281" max="1281" width="45.5703125" style="18" customWidth="1"/>
    <col min="1282" max="1282" width="18.42578125" style="18" customWidth="1"/>
    <col min="1283" max="1283" width="0.5703125" style="18" customWidth="1"/>
    <col min="1284" max="1284" width="18.28515625" style="18" customWidth="1"/>
    <col min="1285" max="1534" width="11.42578125" style="18"/>
    <col min="1535" max="1535" width="2.42578125" style="18" customWidth="1"/>
    <col min="1536" max="1536" width="0" style="18" hidden="1" customWidth="1"/>
    <col min="1537" max="1537" width="45.5703125" style="18" customWidth="1"/>
    <col min="1538" max="1538" width="18.42578125" style="18" customWidth="1"/>
    <col min="1539" max="1539" width="0.5703125" style="18" customWidth="1"/>
    <col min="1540" max="1540" width="18.28515625" style="18" customWidth="1"/>
    <col min="1541" max="1790" width="11.42578125" style="18"/>
    <col min="1791" max="1791" width="2.42578125" style="18" customWidth="1"/>
    <col min="1792" max="1792" width="0" style="18" hidden="1" customWidth="1"/>
    <col min="1793" max="1793" width="45.5703125" style="18" customWidth="1"/>
    <col min="1794" max="1794" width="18.42578125" style="18" customWidth="1"/>
    <col min="1795" max="1795" width="0.5703125" style="18" customWidth="1"/>
    <col min="1796" max="1796" width="18.28515625" style="18" customWidth="1"/>
    <col min="1797" max="2046" width="11.42578125" style="18"/>
    <col min="2047" max="2047" width="2.42578125" style="18" customWidth="1"/>
    <col min="2048" max="2048" width="0" style="18" hidden="1" customWidth="1"/>
    <col min="2049" max="2049" width="45.5703125" style="18" customWidth="1"/>
    <col min="2050" max="2050" width="18.42578125" style="18" customWidth="1"/>
    <col min="2051" max="2051" width="0.5703125" style="18" customWidth="1"/>
    <col min="2052" max="2052" width="18.28515625" style="18" customWidth="1"/>
    <col min="2053" max="2302" width="11.42578125" style="18"/>
    <col min="2303" max="2303" width="2.42578125" style="18" customWidth="1"/>
    <col min="2304" max="2304" width="0" style="18" hidden="1" customWidth="1"/>
    <col min="2305" max="2305" width="45.5703125" style="18" customWidth="1"/>
    <col min="2306" max="2306" width="18.42578125" style="18" customWidth="1"/>
    <col min="2307" max="2307" width="0.5703125" style="18" customWidth="1"/>
    <col min="2308" max="2308" width="18.28515625" style="18" customWidth="1"/>
    <col min="2309" max="2558" width="11.42578125" style="18"/>
    <col min="2559" max="2559" width="2.42578125" style="18" customWidth="1"/>
    <col min="2560" max="2560" width="0" style="18" hidden="1" customWidth="1"/>
    <col min="2561" max="2561" width="45.5703125" style="18" customWidth="1"/>
    <col min="2562" max="2562" width="18.42578125" style="18" customWidth="1"/>
    <col min="2563" max="2563" width="0.5703125" style="18" customWidth="1"/>
    <col min="2564" max="2564" width="18.28515625" style="18" customWidth="1"/>
    <col min="2565" max="2814" width="11.42578125" style="18"/>
    <col min="2815" max="2815" width="2.42578125" style="18" customWidth="1"/>
    <col min="2816" max="2816" width="0" style="18" hidden="1" customWidth="1"/>
    <col min="2817" max="2817" width="45.5703125" style="18" customWidth="1"/>
    <col min="2818" max="2818" width="18.42578125" style="18" customWidth="1"/>
    <col min="2819" max="2819" width="0.5703125" style="18" customWidth="1"/>
    <col min="2820" max="2820" width="18.28515625" style="18" customWidth="1"/>
    <col min="2821" max="3070" width="11.42578125" style="18"/>
    <col min="3071" max="3071" width="2.42578125" style="18" customWidth="1"/>
    <col min="3072" max="3072" width="0" style="18" hidden="1" customWidth="1"/>
    <col min="3073" max="3073" width="45.5703125" style="18" customWidth="1"/>
    <col min="3074" max="3074" width="18.42578125" style="18" customWidth="1"/>
    <col min="3075" max="3075" width="0.5703125" style="18" customWidth="1"/>
    <col min="3076" max="3076" width="18.28515625" style="18" customWidth="1"/>
    <col min="3077" max="3326" width="11.42578125" style="18"/>
    <col min="3327" max="3327" width="2.42578125" style="18" customWidth="1"/>
    <col min="3328" max="3328" width="0" style="18" hidden="1" customWidth="1"/>
    <col min="3329" max="3329" width="45.5703125" style="18" customWidth="1"/>
    <col min="3330" max="3330" width="18.42578125" style="18" customWidth="1"/>
    <col min="3331" max="3331" width="0.5703125" style="18" customWidth="1"/>
    <col min="3332" max="3332" width="18.28515625" style="18" customWidth="1"/>
    <col min="3333" max="3582" width="11.42578125" style="18"/>
    <col min="3583" max="3583" width="2.42578125" style="18" customWidth="1"/>
    <col min="3584" max="3584" width="0" style="18" hidden="1" customWidth="1"/>
    <col min="3585" max="3585" width="45.5703125" style="18" customWidth="1"/>
    <col min="3586" max="3586" width="18.42578125" style="18" customWidth="1"/>
    <col min="3587" max="3587" width="0.5703125" style="18" customWidth="1"/>
    <col min="3588" max="3588" width="18.28515625" style="18" customWidth="1"/>
    <col min="3589" max="3838" width="11.42578125" style="18"/>
    <col min="3839" max="3839" width="2.42578125" style="18" customWidth="1"/>
    <col min="3840" max="3840" width="0" style="18" hidden="1" customWidth="1"/>
    <col min="3841" max="3841" width="45.5703125" style="18" customWidth="1"/>
    <col min="3842" max="3842" width="18.42578125" style="18" customWidth="1"/>
    <col min="3843" max="3843" width="0.5703125" style="18" customWidth="1"/>
    <col min="3844" max="3844" width="18.28515625" style="18" customWidth="1"/>
    <col min="3845" max="4094" width="11.42578125" style="18"/>
    <col min="4095" max="4095" width="2.42578125" style="18" customWidth="1"/>
    <col min="4096" max="4096" width="0" style="18" hidden="1" customWidth="1"/>
    <col min="4097" max="4097" width="45.5703125" style="18" customWidth="1"/>
    <col min="4098" max="4098" width="18.42578125" style="18" customWidth="1"/>
    <col min="4099" max="4099" width="0.5703125" style="18" customWidth="1"/>
    <col min="4100" max="4100" width="18.28515625" style="18" customWidth="1"/>
    <col min="4101" max="4350" width="11.42578125" style="18"/>
    <col min="4351" max="4351" width="2.42578125" style="18" customWidth="1"/>
    <col min="4352" max="4352" width="0" style="18" hidden="1" customWidth="1"/>
    <col min="4353" max="4353" width="45.5703125" style="18" customWidth="1"/>
    <col min="4354" max="4354" width="18.42578125" style="18" customWidth="1"/>
    <col min="4355" max="4355" width="0.5703125" style="18" customWidth="1"/>
    <col min="4356" max="4356" width="18.28515625" style="18" customWidth="1"/>
    <col min="4357" max="4606" width="11.42578125" style="18"/>
    <col min="4607" max="4607" width="2.42578125" style="18" customWidth="1"/>
    <col min="4608" max="4608" width="0" style="18" hidden="1" customWidth="1"/>
    <col min="4609" max="4609" width="45.5703125" style="18" customWidth="1"/>
    <col min="4610" max="4610" width="18.42578125" style="18" customWidth="1"/>
    <col min="4611" max="4611" width="0.5703125" style="18" customWidth="1"/>
    <col min="4612" max="4612" width="18.28515625" style="18" customWidth="1"/>
    <col min="4613" max="4862" width="11.42578125" style="18"/>
    <col min="4863" max="4863" width="2.42578125" style="18" customWidth="1"/>
    <col min="4864" max="4864" width="0" style="18" hidden="1" customWidth="1"/>
    <col min="4865" max="4865" width="45.5703125" style="18" customWidth="1"/>
    <col min="4866" max="4866" width="18.42578125" style="18" customWidth="1"/>
    <col min="4867" max="4867" width="0.5703125" style="18" customWidth="1"/>
    <col min="4868" max="4868" width="18.28515625" style="18" customWidth="1"/>
    <col min="4869" max="5118" width="11.42578125" style="18"/>
    <col min="5119" max="5119" width="2.42578125" style="18" customWidth="1"/>
    <col min="5120" max="5120" width="0" style="18" hidden="1" customWidth="1"/>
    <col min="5121" max="5121" width="45.5703125" style="18" customWidth="1"/>
    <col min="5122" max="5122" width="18.42578125" style="18" customWidth="1"/>
    <col min="5123" max="5123" width="0.5703125" style="18" customWidth="1"/>
    <col min="5124" max="5124" width="18.28515625" style="18" customWidth="1"/>
    <col min="5125" max="5374" width="11.42578125" style="18"/>
    <col min="5375" max="5375" width="2.42578125" style="18" customWidth="1"/>
    <col min="5376" max="5376" width="0" style="18" hidden="1" customWidth="1"/>
    <col min="5377" max="5377" width="45.5703125" style="18" customWidth="1"/>
    <col min="5378" max="5378" width="18.42578125" style="18" customWidth="1"/>
    <col min="5379" max="5379" width="0.5703125" style="18" customWidth="1"/>
    <col min="5380" max="5380" width="18.28515625" style="18" customWidth="1"/>
    <col min="5381" max="5630" width="11.42578125" style="18"/>
    <col min="5631" max="5631" width="2.42578125" style="18" customWidth="1"/>
    <col min="5632" max="5632" width="0" style="18" hidden="1" customWidth="1"/>
    <col min="5633" max="5633" width="45.5703125" style="18" customWidth="1"/>
    <col min="5634" max="5634" width="18.42578125" style="18" customWidth="1"/>
    <col min="5635" max="5635" width="0.5703125" style="18" customWidth="1"/>
    <col min="5636" max="5636" width="18.28515625" style="18" customWidth="1"/>
    <col min="5637" max="5886" width="11.42578125" style="18"/>
    <col min="5887" max="5887" width="2.42578125" style="18" customWidth="1"/>
    <col min="5888" max="5888" width="0" style="18" hidden="1" customWidth="1"/>
    <col min="5889" max="5889" width="45.5703125" style="18" customWidth="1"/>
    <col min="5890" max="5890" width="18.42578125" style="18" customWidth="1"/>
    <col min="5891" max="5891" width="0.5703125" style="18" customWidth="1"/>
    <col min="5892" max="5892" width="18.28515625" style="18" customWidth="1"/>
    <col min="5893" max="6142" width="11.42578125" style="18"/>
    <col min="6143" max="6143" width="2.42578125" style="18" customWidth="1"/>
    <col min="6144" max="6144" width="0" style="18" hidden="1" customWidth="1"/>
    <col min="6145" max="6145" width="45.5703125" style="18" customWidth="1"/>
    <col min="6146" max="6146" width="18.42578125" style="18" customWidth="1"/>
    <col min="6147" max="6147" width="0.5703125" style="18" customWidth="1"/>
    <col min="6148" max="6148" width="18.28515625" style="18" customWidth="1"/>
    <col min="6149" max="6398" width="11.42578125" style="18"/>
    <col min="6399" max="6399" width="2.42578125" style="18" customWidth="1"/>
    <col min="6400" max="6400" width="0" style="18" hidden="1" customWidth="1"/>
    <col min="6401" max="6401" width="45.5703125" style="18" customWidth="1"/>
    <col min="6402" max="6402" width="18.42578125" style="18" customWidth="1"/>
    <col min="6403" max="6403" width="0.5703125" style="18" customWidth="1"/>
    <col min="6404" max="6404" width="18.28515625" style="18" customWidth="1"/>
    <col min="6405" max="6654" width="11.42578125" style="18"/>
    <col min="6655" max="6655" width="2.42578125" style="18" customWidth="1"/>
    <col min="6656" max="6656" width="0" style="18" hidden="1" customWidth="1"/>
    <col min="6657" max="6657" width="45.5703125" style="18" customWidth="1"/>
    <col min="6658" max="6658" width="18.42578125" style="18" customWidth="1"/>
    <col min="6659" max="6659" width="0.5703125" style="18" customWidth="1"/>
    <col min="6660" max="6660" width="18.28515625" style="18" customWidth="1"/>
    <col min="6661" max="6910" width="11.42578125" style="18"/>
    <col min="6911" max="6911" width="2.42578125" style="18" customWidth="1"/>
    <col min="6912" max="6912" width="0" style="18" hidden="1" customWidth="1"/>
    <col min="6913" max="6913" width="45.5703125" style="18" customWidth="1"/>
    <col min="6914" max="6914" width="18.42578125" style="18" customWidth="1"/>
    <col min="6915" max="6915" width="0.5703125" style="18" customWidth="1"/>
    <col min="6916" max="6916" width="18.28515625" style="18" customWidth="1"/>
    <col min="6917" max="7166" width="11.42578125" style="18"/>
    <col min="7167" max="7167" width="2.42578125" style="18" customWidth="1"/>
    <col min="7168" max="7168" width="0" style="18" hidden="1" customWidth="1"/>
    <col min="7169" max="7169" width="45.5703125" style="18" customWidth="1"/>
    <col min="7170" max="7170" width="18.42578125" style="18" customWidth="1"/>
    <col min="7171" max="7171" width="0.5703125" style="18" customWidth="1"/>
    <col min="7172" max="7172" width="18.28515625" style="18" customWidth="1"/>
    <col min="7173" max="7422" width="11.42578125" style="18"/>
    <col min="7423" max="7423" width="2.42578125" style="18" customWidth="1"/>
    <col min="7424" max="7424" width="0" style="18" hidden="1" customWidth="1"/>
    <col min="7425" max="7425" width="45.5703125" style="18" customWidth="1"/>
    <col min="7426" max="7426" width="18.42578125" style="18" customWidth="1"/>
    <col min="7427" max="7427" width="0.5703125" style="18" customWidth="1"/>
    <col min="7428" max="7428" width="18.28515625" style="18" customWidth="1"/>
    <col min="7429" max="7678" width="11.42578125" style="18"/>
    <col min="7679" max="7679" width="2.42578125" style="18" customWidth="1"/>
    <col min="7680" max="7680" width="0" style="18" hidden="1" customWidth="1"/>
    <col min="7681" max="7681" width="45.5703125" style="18" customWidth="1"/>
    <col min="7682" max="7682" width="18.42578125" style="18" customWidth="1"/>
    <col min="7683" max="7683" width="0.5703125" style="18" customWidth="1"/>
    <col min="7684" max="7684" width="18.28515625" style="18" customWidth="1"/>
    <col min="7685" max="7934" width="11.42578125" style="18"/>
    <col min="7935" max="7935" width="2.42578125" style="18" customWidth="1"/>
    <col min="7936" max="7936" width="0" style="18" hidden="1" customWidth="1"/>
    <col min="7937" max="7937" width="45.5703125" style="18" customWidth="1"/>
    <col min="7938" max="7938" width="18.42578125" style="18" customWidth="1"/>
    <col min="7939" max="7939" width="0.5703125" style="18" customWidth="1"/>
    <col min="7940" max="7940" width="18.28515625" style="18" customWidth="1"/>
    <col min="7941" max="8190" width="11.42578125" style="18"/>
    <col min="8191" max="8191" width="2.42578125" style="18" customWidth="1"/>
    <col min="8192" max="8192" width="0" style="18" hidden="1" customWidth="1"/>
    <col min="8193" max="8193" width="45.5703125" style="18" customWidth="1"/>
    <col min="8194" max="8194" width="18.42578125" style="18" customWidth="1"/>
    <col min="8195" max="8195" width="0.5703125" style="18" customWidth="1"/>
    <col min="8196" max="8196" width="18.28515625" style="18" customWidth="1"/>
    <col min="8197" max="8446" width="11.42578125" style="18"/>
    <col min="8447" max="8447" width="2.42578125" style="18" customWidth="1"/>
    <col min="8448" max="8448" width="0" style="18" hidden="1" customWidth="1"/>
    <col min="8449" max="8449" width="45.5703125" style="18" customWidth="1"/>
    <col min="8450" max="8450" width="18.42578125" style="18" customWidth="1"/>
    <col min="8451" max="8451" width="0.5703125" style="18" customWidth="1"/>
    <col min="8452" max="8452" width="18.28515625" style="18" customWidth="1"/>
    <col min="8453" max="8702" width="11.42578125" style="18"/>
    <col min="8703" max="8703" width="2.42578125" style="18" customWidth="1"/>
    <col min="8704" max="8704" width="0" style="18" hidden="1" customWidth="1"/>
    <col min="8705" max="8705" width="45.5703125" style="18" customWidth="1"/>
    <col min="8706" max="8706" width="18.42578125" style="18" customWidth="1"/>
    <col min="8707" max="8707" width="0.5703125" style="18" customWidth="1"/>
    <col min="8708" max="8708" width="18.28515625" style="18" customWidth="1"/>
    <col min="8709" max="8958" width="11.42578125" style="18"/>
    <col min="8959" max="8959" width="2.42578125" style="18" customWidth="1"/>
    <col min="8960" max="8960" width="0" style="18" hidden="1" customWidth="1"/>
    <col min="8961" max="8961" width="45.5703125" style="18" customWidth="1"/>
    <col min="8962" max="8962" width="18.42578125" style="18" customWidth="1"/>
    <col min="8963" max="8963" width="0.5703125" style="18" customWidth="1"/>
    <col min="8964" max="8964" width="18.28515625" style="18" customWidth="1"/>
    <col min="8965" max="9214" width="11.42578125" style="18"/>
    <col min="9215" max="9215" width="2.42578125" style="18" customWidth="1"/>
    <col min="9216" max="9216" width="0" style="18" hidden="1" customWidth="1"/>
    <col min="9217" max="9217" width="45.5703125" style="18" customWidth="1"/>
    <col min="9218" max="9218" width="18.42578125" style="18" customWidth="1"/>
    <col min="9219" max="9219" width="0.5703125" style="18" customWidth="1"/>
    <col min="9220" max="9220" width="18.28515625" style="18" customWidth="1"/>
    <col min="9221" max="9470" width="11.42578125" style="18"/>
    <col min="9471" max="9471" width="2.42578125" style="18" customWidth="1"/>
    <col min="9472" max="9472" width="0" style="18" hidden="1" customWidth="1"/>
    <col min="9473" max="9473" width="45.5703125" style="18" customWidth="1"/>
    <col min="9474" max="9474" width="18.42578125" style="18" customWidth="1"/>
    <col min="9475" max="9475" width="0.5703125" style="18" customWidth="1"/>
    <col min="9476" max="9476" width="18.28515625" style="18" customWidth="1"/>
    <col min="9477" max="9726" width="11.42578125" style="18"/>
    <col min="9727" max="9727" width="2.42578125" style="18" customWidth="1"/>
    <col min="9728" max="9728" width="0" style="18" hidden="1" customWidth="1"/>
    <col min="9729" max="9729" width="45.5703125" style="18" customWidth="1"/>
    <col min="9730" max="9730" width="18.42578125" style="18" customWidth="1"/>
    <col min="9731" max="9731" width="0.5703125" style="18" customWidth="1"/>
    <col min="9732" max="9732" width="18.28515625" style="18" customWidth="1"/>
    <col min="9733" max="9982" width="11.42578125" style="18"/>
    <col min="9983" max="9983" width="2.42578125" style="18" customWidth="1"/>
    <col min="9984" max="9984" width="0" style="18" hidden="1" customWidth="1"/>
    <col min="9985" max="9985" width="45.5703125" style="18" customWidth="1"/>
    <col min="9986" max="9986" width="18.42578125" style="18" customWidth="1"/>
    <col min="9987" max="9987" width="0.5703125" style="18" customWidth="1"/>
    <col min="9988" max="9988" width="18.28515625" style="18" customWidth="1"/>
    <col min="9989" max="10238" width="11.42578125" style="18"/>
    <col min="10239" max="10239" width="2.42578125" style="18" customWidth="1"/>
    <col min="10240" max="10240" width="0" style="18" hidden="1" customWidth="1"/>
    <col min="10241" max="10241" width="45.5703125" style="18" customWidth="1"/>
    <col min="10242" max="10242" width="18.42578125" style="18" customWidth="1"/>
    <col min="10243" max="10243" width="0.5703125" style="18" customWidth="1"/>
    <col min="10244" max="10244" width="18.28515625" style="18" customWidth="1"/>
    <col min="10245" max="10494" width="11.42578125" style="18"/>
    <col min="10495" max="10495" width="2.42578125" style="18" customWidth="1"/>
    <col min="10496" max="10496" width="0" style="18" hidden="1" customWidth="1"/>
    <col min="10497" max="10497" width="45.5703125" style="18" customWidth="1"/>
    <col min="10498" max="10498" width="18.42578125" style="18" customWidth="1"/>
    <col min="10499" max="10499" width="0.5703125" style="18" customWidth="1"/>
    <col min="10500" max="10500" width="18.28515625" style="18" customWidth="1"/>
    <col min="10501" max="10750" width="11.42578125" style="18"/>
    <col min="10751" max="10751" width="2.42578125" style="18" customWidth="1"/>
    <col min="10752" max="10752" width="0" style="18" hidden="1" customWidth="1"/>
    <col min="10753" max="10753" width="45.5703125" style="18" customWidth="1"/>
    <col min="10754" max="10754" width="18.42578125" style="18" customWidth="1"/>
    <col min="10755" max="10755" width="0.5703125" style="18" customWidth="1"/>
    <col min="10756" max="10756" width="18.28515625" style="18" customWidth="1"/>
    <col min="10757" max="11006" width="11.42578125" style="18"/>
    <col min="11007" max="11007" width="2.42578125" style="18" customWidth="1"/>
    <col min="11008" max="11008" width="0" style="18" hidden="1" customWidth="1"/>
    <col min="11009" max="11009" width="45.5703125" style="18" customWidth="1"/>
    <col min="11010" max="11010" width="18.42578125" style="18" customWidth="1"/>
    <col min="11011" max="11011" width="0.5703125" style="18" customWidth="1"/>
    <col min="11012" max="11012" width="18.28515625" style="18" customWidth="1"/>
    <col min="11013" max="11262" width="11.42578125" style="18"/>
    <col min="11263" max="11263" width="2.42578125" style="18" customWidth="1"/>
    <col min="11264" max="11264" width="0" style="18" hidden="1" customWidth="1"/>
    <col min="11265" max="11265" width="45.5703125" style="18" customWidth="1"/>
    <col min="11266" max="11266" width="18.42578125" style="18" customWidth="1"/>
    <col min="11267" max="11267" width="0.5703125" style="18" customWidth="1"/>
    <col min="11268" max="11268" width="18.28515625" style="18" customWidth="1"/>
    <col min="11269" max="11518" width="11.42578125" style="18"/>
    <col min="11519" max="11519" width="2.42578125" style="18" customWidth="1"/>
    <col min="11520" max="11520" width="0" style="18" hidden="1" customWidth="1"/>
    <col min="11521" max="11521" width="45.5703125" style="18" customWidth="1"/>
    <col min="11522" max="11522" width="18.42578125" style="18" customWidth="1"/>
    <col min="11523" max="11523" width="0.5703125" style="18" customWidth="1"/>
    <col min="11524" max="11524" width="18.28515625" style="18" customWidth="1"/>
    <col min="11525" max="11774" width="11.42578125" style="18"/>
    <col min="11775" max="11775" width="2.42578125" style="18" customWidth="1"/>
    <col min="11776" max="11776" width="0" style="18" hidden="1" customWidth="1"/>
    <col min="11777" max="11777" width="45.5703125" style="18" customWidth="1"/>
    <col min="11778" max="11778" width="18.42578125" style="18" customWidth="1"/>
    <col min="11779" max="11779" width="0.5703125" style="18" customWidth="1"/>
    <col min="11780" max="11780" width="18.28515625" style="18" customWidth="1"/>
    <col min="11781" max="12030" width="11.42578125" style="18"/>
    <col min="12031" max="12031" width="2.42578125" style="18" customWidth="1"/>
    <col min="12032" max="12032" width="0" style="18" hidden="1" customWidth="1"/>
    <col min="12033" max="12033" width="45.5703125" style="18" customWidth="1"/>
    <col min="12034" max="12034" width="18.42578125" style="18" customWidth="1"/>
    <col min="12035" max="12035" width="0.5703125" style="18" customWidth="1"/>
    <col min="12036" max="12036" width="18.28515625" style="18" customWidth="1"/>
    <col min="12037" max="12286" width="11.42578125" style="18"/>
    <col min="12287" max="12287" width="2.42578125" style="18" customWidth="1"/>
    <col min="12288" max="12288" width="0" style="18" hidden="1" customWidth="1"/>
    <col min="12289" max="12289" width="45.5703125" style="18" customWidth="1"/>
    <col min="12290" max="12290" width="18.42578125" style="18" customWidth="1"/>
    <col min="12291" max="12291" width="0.5703125" style="18" customWidth="1"/>
    <col min="12292" max="12292" width="18.28515625" style="18" customWidth="1"/>
    <col min="12293" max="12542" width="11.42578125" style="18"/>
    <col min="12543" max="12543" width="2.42578125" style="18" customWidth="1"/>
    <col min="12544" max="12544" width="0" style="18" hidden="1" customWidth="1"/>
    <col min="12545" max="12545" width="45.5703125" style="18" customWidth="1"/>
    <col min="12546" max="12546" width="18.42578125" style="18" customWidth="1"/>
    <col min="12547" max="12547" width="0.5703125" style="18" customWidth="1"/>
    <col min="12548" max="12548" width="18.28515625" style="18" customWidth="1"/>
    <col min="12549" max="12798" width="11.42578125" style="18"/>
    <col min="12799" max="12799" width="2.42578125" style="18" customWidth="1"/>
    <col min="12800" max="12800" width="0" style="18" hidden="1" customWidth="1"/>
    <col min="12801" max="12801" width="45.5703125" style="18" customWidth="1"/>
    <col min="12802" max="12802" width="18.42578125" style="18" customWidth="1"/>
    <col min="12803" max="12803" width="0.5703125" style="18" customWidth="1"/>
    <col min="12804" max="12804" width="18.28515625" style="18" customWidth="1"/>
    <col min="12805" max="13054" width="11.42578125" style="18"/>
    <col min="13055" max="13055" width="2.42578125" style="18" customWidth="1"/>
    <col min="13056" max="13056" width="0" style="18" hidden="1" customWidth="1"/>
    <col min="13057" max="13057" width="45.5703125" style="18" customWidth="1"/>
    <col min="13058" max="13058" width="18.42578125" style="18" customWidth="1"/>
    <col min="13059" max="13059" width="0.5703125" style="18" customWidth="1"/>
    <col min="13060" max="13060" width="18.28515625" style="18" customWidth="1"/>
    <col min="13061" max="13310" width="11.42578125" style="18"/>
    <col min="13311" max="13311" width="2.42578125" style="18" customWidth="1"/>
    <col min="13312" max="13312" width="0" style="18" hidden="1" customWidth="1"/>
    <col min="13313" max="13313" width="45.5703125" style="18" customWidth="1"/>
    <col min="13314" max="13314" width="18.42578125" style="18" customWidth="1"/>
    <col min="13315" max="13315" width="0.5703125" style="18" customWidth="1"/>
    <col min="13316" max="13316" width="18.28515625" style="18" customWidth="1"/>
    <col min="13317" max="13566" width="11.42578125" style="18"/>
    <col min="13567" max="13567" width="2.42578125" style="18" customWidth="1"/>
    <col min="13568" max="13568" width="0" style="18" hidden="1" customWidth="1"/>
    <col min="13569" max="13569" width="45.5703125" style="18" customWidth="1"/>
    <col min="13570" max="13570" width="18.42578125" style="18" customWidth="1"/>
    <col min="13571" max="13571" width="0.5703125" style="18" customWidth="1"/>
    <col min="13572" max="13572" width="18.28515625" style="18" customWidth="1"/>
    <col min="13573" max="13822" width="11.42578125" style="18"/>
    <col min="13823" max="13823" width="2.42578125" style="18" customWidth="1"/>
    <col min="13824" max="13824" width="0" style="18" hidden="1" customWidth="1"/>
    <col min="13825" max="13825" width="45.5703125" style="18" customWidth="1"/>
    <col min="13826" max="13826" width="18.42578125" style="18" customWidth="1"/>
    <col min="13827" max="13827" width="0.5703125" style="18" customWidth="1"/>
    <col min="13828" max="13828" width="18.28515625" style="18" customWidth="1"/>
    <col min="13829" max="14078" width="11.42578125" style="18"/>
    <col min="14079" max="14079" width="2.42578125" style="18" customWidth="1"/>
    <col min="14080" max="14080" width="0" style="18" hidden="1" customWidth="1"/>
    <col min="14081" max="14081" width="45.5703125" style="18" customWidth="1"/>
    <col min="14082" max="14082" width="18.42578125" style="18" customWidth="1"/>
    <col min="14083" max="14083" width="0.5703125" style="18" customWidth="1"/>
    <col min="14084" max="14084" width="18.28515625" style="18" customWidth="1"/>
    <col min="14085" max="14334" width="11.42578125" style="18"/>
    <col min="14335" max="14335" width="2.42578125" style="18" customWidth="1"/>
    <col min="14336" max="14336" width="0" style="18" hidden="1" customWidth="1"/>
    <col min="14337" max="14337" width="45.5703125" style="18" customWidth="1"/>
    <col min="14338" max="14338" width="18.42578125" style="18" customWidth="1"/>
    <col min="14339" max="14339" width="0.5703125" style="18" customWidth="1"/>
    <col min="14340" max="14340" width="18.28515625" style="18" customWidth="1"/>
    <col min="14341" max="14590" width="11.42578125" style="18"/>
    <col min="14591" max="14591" width="2.42578125" style="18" customWidth="1"/>
    <col min="14592" max="14592" width="0" style="18" hidden="1" customWidth="1"/>
    <col min="14593" max="14593" width="45.5703125" style="18" customWidth="1"/>
    <col min="14594" max="14594" width="18.42578125" style="18" customWidth="1"/>
    <col min="14595" max="14595" width="0.5703125" style="18" customWidth="1"/>
    <col min="14596" max="14596" width="18.28515625" style="18" customWidth="1"/>
    <col min="14597" max="14846" width="11.42578125" style="18"/>
    <col min="14847" max="14847" width="2.42578125" style="18" customWidth="1"/>
    <col min="14848" max="14848" width="0" style="18" hidden="1" customWidth="1"/>
    <col min="14849" max="14849" width="45.5703125" style="18" customWidth="1"/>
    <col min="14850" max="14850" width="18.42578125" style="18" customWidth="1"/>
    <col min="14851" max="14851" width="0.5703125" style="18" customWidth="1"/>
    <col min="14852" max="14852" width="18.28515625" style="18" customWidth="1"/>
    <col min="14853" max="15102" width="11.42578125" style="18"/>
    <col min="15103" max="15103" width="2.42578125" style="18" customWidth="1"/>
    <col min="15104" max="15104" width="0" style="18" hidden="1" customWidth="1"/>
    <col min="15105" max="15105" width="45.5703125" style="18" customWidth="1"/>
    <col min="15106" max="15106" width="18.42578125" style="18" customWidth="1"/>
    <col min="15107" max="15107" width="0.5703125" style="18" customWidth="1"/>
    <col min="15108" max="15108" width="18.28515625" style="18" customWidth="1"/>
    <col min="15109" max="15358" width="11.42578125" style="18"/>
    <col min="15359" max="15359" width="2.42578125" style="18" customWidth="1"/>
    <col min="15360" max="15360" width="0" style="18" hidden="1" customWidth="1"/>
    <col min="15361" max="15361" width="45.5703125" style="18" customWidth="1"/>
    <col min="15362" max="15362" width="18.42578125" style="18" customWidth="1"/>
    <col min="15363" max="15363" width="0.5703125" style="18" customWidth="1"/>
    <col min="15364" max="15364" width="18.28515625" style="18" customWidth="1"/>
    <col min="15365" max="15614" width="11.42578125" style="18"/>
    <col min="15615" max="15615" width="2.42578125" style="18" customWidth="1"/>
    <col min="15616" max="15616" width="0" style="18" hidden="1" customWidth="1"/>
    <col min="15617" max="15617" width="45.5703125" style="18" customWidth="1"/>
    <col min="15618" max="15618" width="18.42578125" style="18" customWidth="1"/>
    <col min="15619" max="15619" width="0.5703125" style="18" customWidth="1"/>
    <col min="15620" max="15620" width="18.28515625" style="18" customWidth="1"/>
    <col min="15621" max="15870" width="11.42578125" style="18"/>
    <col min="15871" max="15871" width="2.42578125" style="18" customWidth="1"/>
    <col min="15872" max="15872" width="0" style="18" hidden="1" customWidth="1"/>
    <col min="15873" max="15873" width="45.5703125" style="18" customWidth="1"/>
    <col min="15874" max="15874" width="18.42578125" style="18" customWidth="1"/>
    <col min="15875" max="15875" width="0.5703125" style="18" customWidth="1"/>
    <col min="15876" max="15876" width="18.28515625" style="18" customWidth="1"/>
    <col min="15877" max="16126" width="11.42578125" style="18"/>
    <col min="16127" max="16127" width="2.42578125" style="18" customWidth="1"/>
    <col min="16128" max="16128" width="0" style="18" hidden="1" customWidth="1"/>
    <col min="16129" max="16129" width="45.5703125" style="18" customWidth="1"/>
    <col min="16130" max="16130" width="18.42578125" style="18" customWidth="1"/>
    <col min="16131" max="16131" width="0.5703125" style="18" customWidth="1"/>
    <col min="16132" max="16132" width="18.28515625" style="18" customWidth="1"/>
    <col min="16133" max="16384" width="11.42578125" style="18"/>
  </cols>
  <sheetData>
    <row r="4" spans="1:8" ht="33" customHeight="1" x14ac:dyDescent="0.25">
      <c r="C4" s="120"/>
      <c r="D4" s="120"/>
      <c r="E4" s="120"/>
    </row>
    <row r="5" spans="1:8" ht="15" customHeight="1" x14ac:dyDescent="0.25">
      <c r="C5" s="119"/>
      <c r="D5" s="119"/>
      <c r="E5" s="119"/>
    </row>
    <row r="6" spans="1:8" ht="22.5" customHeight="1" x14ac:dyDescent="0.3">
      <c r="C6" s="123" t="s">
        <v>0</v>
      </c>
      <c r="D6" s="123"/>
      <c r="E6" s="123"/>
    </row>
    <row r="7" spans="1:8" ht="18" customHeight="1" x14ac:dyDescent="0.25">
      <c r="C7" s="124" t="s">
        <v>1</v>
      </c>
      <c r="D7" s="124"/>
      <c r="E7" s="124"/>
    </row>
    <row r="8" spans="1:8" ht="19.5" customHeight="1" x14ac:dyDescent="0.25">
      <c r="C8" s="125" t="s">
        <v>7</v>
      </c>
      <c r="D8" s="125"/>
      <c r="E8" s="125"/>
    </row>
    <row r="9" spans="1:8" ht="18.75" customHeight="1" x14ac:dyDescent="0.25">
      <c r="A9" s="39"/>
      <c r="B9" s="39"/>
      <c r="C9" s="125" t="s">
        <v>302</v>
      </c>
      <c r="D9" s="125"/>
      <c r="E9" s="125"/>
    </row>
    <row r="10" spans="1:8" ht="15.75" customHeight="1" x14ac:dyDescent="0.25">
      <c r="A10" s="28"/>
      <c r="B10" s="28"/>
      <c r="C10" s="121" t="s">
        <v>4</v>
      </c>
      <c r="D10" s="121"/>
      <c r="E10" s="121"/>
    </row>
    <row r="11" spans="1:8" ht="8.25" customHeight="1" thickBot="1" x14ac:dyDescent="0.3">
      <c r="C11" s="87"/>
      <c r="D11" s="87"/>
      <c r="E11" s="87"/>
    </row>
    <row r="12" spans="1:8" ht="15" customHeight="1" thickTop="1" x14ac:dyDescent="0.25">
      <c r="C12" s="29"/>
      <c r="D12" s="29"/>
      <c r="E12" s="29"/>
    </row>
    <row r="13" spans="1:8" x14ac:dyDescent="0.25">
      <c r="C13" s="88" t="s">
        <v>8</v>
      </c>
      <c r="D13" s="102">
        <v>2024</v>
      </c>
      <c r="E13" s="102">
        <v>2023</v>
      </c>
    </row>
    <row r="14" spans="1:8" ht="17.25" x14ac:dyDescent="0.3">
      <c r="C14" s="88" t="s">
        <v>9</v>
      </c>
      <c r="D14" s="103"/>
      <c r="E14" s="103"/>
      <c r="F14" s="41"/>
      <c r="G14" s="42"/>
      <c r="H14" s="43"/>
    </row>
    <row r="15" spans="1:8" ht="17.25" x14ac:dyDescent="0.3">
      <c r="C15" s="31" t="s">
        <v>10</v>
      </c>
      <c r="D15" s="21">
        <v>223452187</v>
      </c>
      <c r="E15" s="21">
        <v>199594862</v>
      </c>
      <c r="F15" s="46"/>
      <c r="G15" s="47"/>
      <c r="H15" s="44"/>
    </row>
    <row r="16" spans="1:8" ht="17.25" x14ac:dyDescent="0.3">
      <c r="C16" s="31" t="s">
        <v>11</v>
      </c>
      <c r="D16" s="19">
        <v>3362775.5</v>
      </c>
      <c r="E16" s="19">
        <v>965809</v>
      </c>
      <c r="F16" s="46"/>
      <c r="G16" s="47"/>
      <c r="H16" s="44"/>
    </row>
    <row r="17" spans="3:8" ht="18" thickBot="1" x14ac:dyDescent="0.35">
      <c r="C17" s="31" t="s">
        <v>303</v>
      </c>
      <c r="D17" s="22">
        <v>592479.09</v>
      </c>
      <c r="E17" s="22">
        <v>387614</v>
      </c>
      <c r="F17" s="46"/>
      <c r="G17" s="47"/>
      <c r="H17" s="44"/>
    </row>
    <row r="18" spans="3:8" ht="17.25" x14ac:dyDescent="0.3">
      <c r="C18" s="88" t="s">
        <v>12</v>
      </c>
      <c r="D18" s="32">
        <f>SUM(D15:D17)</f>
        <v>227407441.59</v>
      </c>
      <c r="E18" s="32">
        <f>SUM(E15:E17)</f>
        <v>200948285</v>
      </c>
      <c r="F18" s="46"/>
      <c r="G18" s="47"/>
      <c r="H18" s="44"/>
    </row>
    <row r="19" spans="3:8" ht="17.25" x14ac:dyDescent="0.3">
      <c r="C19" s="31"/>
      <c r="D19" s="20"/>
      <c r="E19" s="20"/>
      <c r="F19" s="46"/>
      <c r="G19" s="47"/>
    </row>
    <row r="20" spans="3:8" x14ac:dyDescent="0.25">
      <c r="C20" s="88" t="s">
        <v>13</v>
      </c>
      <c r="D20" s="20"/>
      <c r="E20" s="20"/>
    </row>
    <row r="21" spans="3:8" ht="17.25" x14ac:dyDescent="0.3">
      <c r="C21" s="31" t="s">
        <v>304</v>
      </c>
      <c r="D21" s="21">
        <v>85280626.579999998</v>
      </c>
      <c r="E21" s="21">
        <v>84344302.849999994</v>
      </c>
      <c r="F21" s="46"/>
      <c r="G21" s="47"/>
      <c r="H21" s="44"/>
    </row>
    <row r="22" spans="3:8" ht="18" thickBot="1" x14ac:dyDescent="0.35">
      <c r="C22" s="31" t="s">
        <v>305</v>
      </c>
      <c r="D22" s="19">
        <v>288000.3</v>
      </c>
      <c r="E22" s="19">
        <v>202004</v>
      </c>
      <c r="F22" s="46"/>
      <c r="G22" s="47"/>
      <c r="H22" s="44"/>
    </row>
    <row r="23" spans="3:8" ht="16.5" thickBot="1" x14ac:dyDescent="0.3">
      <c r="C23" s="88" t="s">
        <v>14</v>
      </c>
      <c r="D23" s="33">
        <f>SUM(D21:D22)</f>
        <v>85568626.879999995</v>
      </c>
      <c r="E23" s="33">
        <f>SUM(E21:E22)</f>
        <v>84546306.849999994</v>
      </c>
      <c r="G23" s="45"/>
    </row>
    <row r="24" spans="3:8" ht="19.5" customHeight="1" thickBot="1" x14ac:dyDescent="0.3">
      <c r="C24" s="88" t="s">
        <v>15</v>
      </c>
      <c r="D24" s="34">
        <f>D18+D23</f>
        <v>312976068.47000003</v>
      </c>
      <c r="E24" s="34">
        <f>E18+E23</f>
        <v>285494591.85000002</v>
      </c>
    </row>
    <row r="25" spans="3:8" ht="16.5" thickTop="1" x14ac:dyDescent="0.25">
      <c r="C25" s="31"/>
      <c r="D25" s="20"/>
      <c r="E25" s="20"/>
    </row>
    <row r="26" spans="3:8" x14ac:dyDescent="0.25">
      <c r="C26" s="88" t="s">
        <v>16</v>
      </c>
      <c r="D26" s="20"/>
      <c r="E26" s="20"/>
    </row>
    <row r="27" spans="3:8" x14ac:dyDescent="0.25">
      <c r="C27" s="88" t="s">
        <v>17</v>
      </c>
      <c r="D27" s="20"/>
      <c r="E27" s="20"/>
      <c r="G27" s="45"/>
    </row>
    <row r="28" spans="3:8" ht="17.25" x14ac:dyDescent="0.3">
      <c r="C28" s="31" t="s">
        <v>306</v>
      </c>
      <c r="D28" s="19">
        <v>461655.99</v>
      </c>
      <c r="E28" s="19">
        <v>238218</v>
      </c>
      <c r="F28" s="46"/>
      <c r="G28" s="47"/>
      <c r="H28" s="49"/>
    </row>
    <row r="29" spans="3:8" ht="17.25" x14ac:dyDescent="0.3">
      <c r="C29" s="31" t="s">
        <v>307</v>
      </c>
      <c r="D29" s="19">
        <v>22883.54</v>
      </c>
      <c r="E29" s="19">
        <v>49106</v>
      </c>
      <c r="F29" s="46"/>
      <c r="G29" s="47"/>
      <c r="H29" s="49"/>
    </row>
    <row r="30" spans="3:8" ht="18" thickBot="1" x14ac:dyDescent="0.35">
      <c r="C30" s="31" t="s">
        <v>308</v>
      </c>
      <c r="D30" s="22">
        <v>462692.16</v>
      </c>
      <c r="E30" s="22">
        <v>462692.16</v>
      </c>
      <c r="F30" s="46"/>
      <c r="G30" s="47"/>
      <c r="H30" s="49"/>
    </row>
    <row r="31" spans="3:8" x14ac:dyDescent="0.25">
      <c r="C31" s="88" t="s">
        <v>18</v>
      </c>
      <c r="D31" s="32">
        <f>SUM(D28:D30)</f>
        <v>947231.69</v>
      </c>
      <c r="E31" s="32">
        <f>SUM(E28:E30)</f>
        <v>750016.15999999992</v>
      </c>
      <c r="G31" s="45"/>
    </row>
    <row r="32" spans="3:8" x14ac:dyDescent="0.25">
      <c r="C32" s="88" t="s">
        <v>19</v>
      </c>
      <c r="D32" s="32">
        <f>SUM(D31)</f>
        <v>947231.69</v>
      </c>
      <c r="E32" s="32">
        <f>SUM(E31)</f>
        <v>750016.15999999992</v>
      </c>
    </row>
    <row r="33" spans="1:8" x14ac:dyDescent="0.25">
      <c r="C33" s="31"/>
      <c r="D33" s="20"/>
      <c r="E33" s="20"/>
      <c r="G33" s="45"/>
    </row>
    <row r="34" spans="1:8" x14ac:dyDescent="0.25">
      <c r="C34" s="88" t="s">
        <v>20</v>
      </c>
      <c r="D34" s="20"/>
      <c r="E34" s="20"/>
      <c r="G34" s="45"/>
    </row>
    <row r="35" spans="1:8" ht="17.25" x14ac:dyDescent="0.3">
      <c r="C35" s="31" t="s">
        <v>309</v>
      </c>
      <c r="D35" s="19">
        <v>8745735</v>
      </c>
      <c r="E35" s="19">
        <v>8745735</v>
      </c>
      <c r="F35" s="46"/>
      <c r="G35" s="47"/>
      <c r="H35" s="49"/>
    </row>
    <row r="36" spans="1:8" ht="17.25" x14ac:dyDescent="0.3">
      <c r="C36" s="31" t="s">
        <v>310</v>
      </c>
      <c r="D36" s="19">
        <v>32440790</v>
      </c>
      <c r="E36" s="19">
        <v>52828223</v>
      </c>
      <c r="F36" s="46"/>
      <c r="G36" s="97"/>
      <c r="H36" s="49"/>
    </row>
    <row r="37" spans="1:8" ht="18" thickBot="1" x14ac:dyDescent="0.35">
      <c r="C37" s="31" t="s">
        <v>311</v>
      </c>
      <c r="D37" s="22">
        <v>270842311</v>
      </c>
      <c r="E37" s="22">
        <v>223170618</v>
      </c>
      <c r="F37" s="46"/>
      <c r="G37" s="47"/>
      <c r="H37" s="49"/>
    </row>
    <row r="38" spans="1:8" ht="16.5" thickBot="1" x14ac:dyDescent="0.3">
      <c r="C38" s="88" t="s">
        <v>21</v>
      </c>
      <c r="D38" s="35">
        <f>SUM(D35:D37)</f>
        <v>312028836</v>
      </c>
      <c r="E38" s="35">
        <f>SUM(E35:E37)</f>
        <v>284744576</v>
      </c>
    </row>
    <row r="39" spans="1:8" ht="16.5" thickBot="1" x14ac:dyDescent="0.3">
      <c r="C39" s="88" t="s">
        <v>22</v>
      </c>
      <c r="D39" s="36">
        <f>D38+D32</f>
        <v>312976067.69</v>
      </c>
      <c r="E39" s="36">
        <f>E38+E32</f>
        <v>285494592.16000003</v>
      </c>
      <c r="F39" s="45"/>
      <c r="G39" s="45"/>
    </row>
    <row r="40" spans="1:8" ht="16.5" thickTop="1" x14ac:dyDescent="0.25"/>
    <row r="41" spans="1:8" ht="24" customHeight="1" x14ac:dyDescent="0.3">
      <c r="A41" s="122"/>
      <c r="B41" s="122"/>
      <c r="C41" s="122"/>
      <c r="D41" s="37"/>
      <c r="E41" s="25"/>
    </row>
    <row r="42" spans="1:8" ht="18.75" x14ac:dyDescent="0.3">
      <c r="C42" s="38" t="s">
        <v>312</v>
      </c>
      <c r="D42" s="115" t="s">
        <v>300</v>
      </c>
      <c r="E42" s="116"/>
      <c r="F42" s="18"/>
    </row>
    <row r="43" spans="1:8" ht="18.75" x14ac:dyDescent="0.3">
      <c r="C43" s="26" t="s">
        <v>313</v>
      </c>
      <c r="D43" s="116" t="s">
        <v>265</v>
      </c>
      <c r="E43" s="115"/>
      <c r="F43" s="18"/>
    </row>
    <row r="44" spans="1:8" ht="18.75" x14ac:dyDescent="0.3">
      <c r="C44" s="27"/>
      <c r="D44" s="27"/>
      <c r="E44" s="18"/>
      <c r="F44" s="18"/>
    </row>
    <row r="45" spans="1:8" ht="18.75" x14ac:dyDescent="0.3">
      <c r="C45" s="27"/>
      <c r="D45" s="27"/>
      <c r="E45" s="18"/>
      <c r="F45" s="18"/>
    </row>
    <row r="46" spans="1:8" ht="18.75" x14ac:dyDescent="0.3">
      <c r="C46" s="24" t="s">
        <v>2</v>
      </c>
      <c r="D46" s="122" t="s">
        <v>314</v>
      </c>
      <c r="E46" s="122"/>
      <c r="F46" s="18"/>
    </row>
    <row r="47" spans="1:8" ht="18.75" x14ac:dyDescent="0.3">
      <c r="C47" s="26" t="s">
        <v>6</v>
      </c>
      <c r="D47" s="116" t="s">
        <v>315</v>
      </c>
      <c r="E47" s="18"/>
      <c r="F47" s="18"/>
    </row>
    <row r="48" spans="1:8" ht="15" x14ac:dyDescent="0.25">
      <c r="D48" s="18"/>
      <c r="E48" s="18"/>
    </row>
  </sheetData>
  <mergeCells count="8">
    <mergeCell ref="C4:E4"/>
    <mergeCell ref="C10:E10"/>
    <mergeCell ref="A41:C41"/>
    <mergeCell ref="D46:E46"/>
    <mergeCell ref="C6:E6"/>
    <mergeCell ref="C7:E7"/>
    <mergeCell ref="C8:E8"/>
    <mergeCell ref="C9:E9"/>
  </mergeCells>
  <pageMargins left="0.70866141732283472" right="0.70866141732283472" top="0.74803149606299213" bottom="0.74803149606299213" header="0.31496062992125984" footer="0.31496062992125984"/>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80"/>
  <sheetViews>
    <sheetView topLeftCell="A49" zoomScaleNormal="100" workbookViewId="0">
      <selection activeCell="G54" sqref="G54"/>
    </sheetView>
  </sheetViews>
  <sheetFormatPr baseColWidth="10" defaultColWidth="11.42578125" defaultRowHeight="15" x14ac:dyDescent="0.25"/>
  <cols>
    <col min="1" max="1" width="0.85546875" style="2" customWidth="1"/>
    <col min="2" max="2" width="23.7109375" style="2" customWidth="1"/>
    <col min="3" max="3" width="19.42578125" style="2" customWidth="1"/>
    <col min="4" max="4" width="14.28515625" style="2" customWidth="1"/>
    <col min="5" max="5" width="15.28515625" style="54" customWidth="1"/>
    <col min="6" max="6" width="15.28515625" style="63" customWidth="1"/>
    <col min="7" max="7" width="16.140625" style="2" customWidth="1"/>
    <col min="8" max="8" width="3.7109375" style="2" hidden="1" customWidth="1"/>
    <col min="9" max="9" width="13.85546875" style="2" customWidth="1"/>
    <col min="10" max="10" width="11.42578125" style="2"/>
    <col min="11" max="11" width="14.28515625" style="2" bestFit="1" customWidth="1"/>
    <col min="12" max="16384" width="11.42578125" style="2"/>
  </cols>
  <sheetData>
    <row r="1" spans="1:8" x14ac:dyDescent="0.25">
      <c r="A1" s="1"/>
      <c r="D1" s="3"/>
      <c r="F1" s="54"/>
    </row>
    <row r="2" spans="1:8" ht="18.75" x14ac:dyDescent="0.3">
      <c r="A2" s="1"/>
      <c r="B2" s="135" t="s">
        <v>0</v>
      </c>
      <c r="C2" s="135"/>
      <c r="D2" s="135"/>
      <c r="E2" s="135"/>
      <c r="F2" s="135"/>
      <c r="G2" s="135"/>
      <c r="H2" s="135"/>
    </row>
    <row r="3" spans="1:8" ht="18.75" x14ac:dyDescent="0.3">
      <c r="A3" s="1"/>
      <c r="B3" s="136" t="s">
        <v>1</v>
      </c>
      <c r="C3" s="136"/>
      <c r="D3" s="136"/>
      <c r="E3" s="136"/>
      <c r="F3" s="136"/>
      <c r="G3" s="136"/>
      <c r="H3" s="136"/>
    </row>
    <row r="4" spans="1:8" ht="18.75" x14ac:dyDescent="0.3">
      <c r="A4" s="1"/>
      <c r="B4" s="136" t="s">
        <v>23</v>
      </c>
      <c r="C4" s="136"/>
      <c r="D4" s="136"/>
      <c r="E4" s="136"/>
      <c r="F4" s="136"/>
      <c r="G4" s="136"/>
      <c r="H4" s="136"/>
    </row>
    <row r="5" spans="1:8" ht="18.75" x14ac:dyDescent="0.3">
      <c r="A5" s="1"/>
      <c r="B5" s="136" t="s">
        <v>5</v>
      </c>
      <c r="C5" s="136"/>
      <c r="D5" s="136"/>
      <c r="E5" s="136"/>
      <c r="F5" s="136"/>
      <c r="G5" s="136"/>
      <c r="H5" s="136"/>
    </row>
    <row r="6" spans="1:8" ht="15.75" x14ac:dyDescent="0.25">
      <c r="A6" s="1"/>
      <c r="B6" s="137" t="s">
        <v>4</v>
      </c>
      <c r="C6" s="137"/>
      <c r="D6" s="137"/>
      <c r="E6" s="137"/>
      <c r="F6" s="137"/>
      <c r="G6" s="137"/>
      <c r="H6" s="137"/>
    </row>
    <row r="7" spans="1:8" ht="15.75" x14ac:dyDescent="0.25">
      <c r="A7" s="4"/>
      <c r="B7" s="7"/>
      <c r="C7" s="7"/>
      <c r="D7" s="7"/>
      <c r="E7" s="55"/>
      <c r="F7" s="55"/>
    </row>
    <row r="8" spans="1:8" ht="28.5" customHeight="1" x14ac:dyDescent="0.25">
      <c r="A8" s="1"/>
      <c r="B8" s="138" t="s">
        <v>274</v>
      </c>
      <c r="C8" s="138"/>
      <c r="D8" s="138"/>
      <c r="E8" s="138"/>
      <c r="F8" s="138"/>
      <c r="G8" s="138"/>
      <c r="H8" s="138"/>
    </row>
    <row r="9" spans="1:8" ht="88.5" customHeight="1" x14ac:dyDescent="0.25">
      <c r="A9" s="1"/>
      <c r="B9" s="138"/>
      <c r="C9" s="138"/>
      <c r="D9" s="138"/>
      <c r="E9" s="138"/>
      <c r="F9" s="138"/>
      <c r="G9" s="138"/>
      <c r="H9" s="138"/>
    </row>
    <row r="10" spans="1:8" x14ac:dyDescent="0.25">
      <c r="A10" s="1"/>
      <c r="B10" s="90" t="s">
        <v>275</v>
      </c>
      <c r="C10" s="90"/>
      <c r="D10" s="90"/>
      <c r="E10" s="90"/>
      <c r="F10" s="56"/>
    </row>
    <row r="11" spans="1:8" x14ac:dyDescent="0.25">
      <c r="A11" s="1"/>
      <c r="B11" s="90"/>
      <c r="C11" s="90"/>
      <c r="D11" s="90"/>
      <c r="E11" s="57"/>
      <c r="F11" s="56"/>
    </row>
    <row r="12" spans="1:8" x14ac:dyDescent="0.25">
      <c r="A12" s="1"/>
      <c r="B12" s="93" t="s">
        <v>24</v>
      </c>
      <c r="E12" s="2"/>
      <c r="F12" s="93" t="s">
        <v>25</v>
      </c>
      <c r="G12" s="56"/>
    </row>
    <row r="13" spans="1:8" x14ac:dyDescent="0.25">
      <c r="A13" s="1"/>
      <c r="B13" s="89" t="s">
        <v>281</v>
      </c>
      <c r="E13" s="2"/>
      <c r="F13" s="96" t="s">
        <v>282</v>
      </c>
      <c r="G13" s="56"/>
    </row>
    <row r="14" spans="1:8" x14ac:dyDescent="0.25">
      <c r="A14" s="1"/>
      <c r="B14" s="94" t="s">
        <v>26</v>
      </c>
      <c r="C14" s="94"/>
      <c r="D14" s="94"/>
      <c r="E14" s="2"/>
      <c r="F14" s="96" t="s">
        <v>283</v>
      </c>
      <c r="G14" s="56"/>
    </row>
    <row r="15" spans="1:8" ht="15" customHeight="1" x14ac:dyDescent="0.25">
      <c r="A15" s="1"/>
      <c r="B15" s="5" t="s">
        <v>284</v>
      </c>
      <c r="C15" s="5"/>
      <c r="D15" s="5"/>
      <c r="E15" s="2"/>
      <c r="F15" s="96" t="s">
        <v>285</v>
      </c>
      <c r="G15" s="56"/>
    </row>
    <row r="16" spans="1:8" x14ac:dyDescent="0.25">
      <c r="A16" s="1"/>
      <c r="B16" s="92" t="s">
        <v>3</v>
      </c>
      <c r="E16" s="2"/>
      <c r="F16" s="96" t="s">
        <v>286</v>
      </c>
      <c r="G16" s="56"/>
    </row>
    <row r="17" spans="1:8" ht="15" customHeight="1" x14ac:dyDescent="0.25">
      <c r="A17" s="1"/>
      <c r="B17" s="94" t="s">
        <v>27</v>
      </c>
      <c r="C17" s="94"/>
      <c r="D17" s="94"/>
      <c r="E17" s="2"/>
      <c r="F17" s="96" t="s">
        <v>287</v>
      </c>
      <c r="G17" s="56"/>
    </row>
    <row r="18" spans="1:8" x14ac:dyDescent="0.25">
      <c r="A18" s="1"/>
      <c r="B18" s="94" t="s">
        <v>28</v>
      </c>
      <c r="C18" s="94"/>
      <c r="D18" s="94"/>
      <c r="E18" s="2"/>
      <c r="F18" s="96" t="s">
        <v>288</v>
      </c>
      <c r="G18" s="56"/>
    </row>
    <row r="19" spans="1:8" ht="15" customHeight="1" x14ac:dyDescent="0.25">
      <c r="A19" s="1"/>
      <c r="B19" s="94" t="s">
        <v>289</v>
      </c>
      <c r="C19" s="94"/>
      <c r="D19" s="94"/>
      <c r="E19" s="2"/>
      <c r="F19" s="96" t="s">
        <v>290</v>
      </c>
      <c r="G19" s="56"/>
    </row>
    <row r="20" spans="1:8" x14ac:dyDescent="0.25">
      <c r="A20" s="1"/>
      <c r="B20" s="5" t="s">
        <v>29</v>
      </c>
      <c r="C20" s="5"/>
      <c r="D20" s="5"/>
      <c r="E20" s="2"/>
      <c r="F20" s="96" t="s">
        <v>291</v>
      </c>
      <c r="G20" s="56"/>
    </row>
    <row r="21" spans="1:8" ht="15" customHeight="1" x14ac:dyDescent="0.25">
      <c r="A21" s="1"/>
      <c r="B21" s="138" t="s">
        <v>258</v>
      </c>
      <c r="C21" s="138"/>
      <c r="D21" s="5"/>
      <c r="E21" s="2"/>
      <c r="F21" s="96" t="s">
        <v>292</v>
      </c>
      <c r="G21" s="56"/>
    </row>
    <row r="22" spans="1:8" ht="15" customHeight="1" x14ac:dyDescent="0.25">
      <c r="A22" s="1"/>
      <c r="B22" s="5" t="s">
        <v>2</v>
      </c>
      <c r="C22" s="5"/>
      <c r="D22" s="5"/>
      <c r="E22" s="2"/>
      <c r="F22" s="96" t="s">
        <v>293</v>
      </c>
      <c r="G22" s="56"/>
    </row>
    <row r="23" spans="1:8" ht="17.25" customHeight="1" x14ac:dyDescent="0.25">
      <c r="A23" s="1"/>
      <c r="B23" s="138" t="s">
        <v>294</v>
      </c>
      <c r="C23" s="138"/>
      <c r="D23" s="89"/>
      <c r="E23" s="56"/>
      <c r="F23" s="96" t="s">
        <v>295</v>
      </c>
    </row>
    <row r="24" spans="1:8" ht="30" customHeight="1" x14ac:dyDescent="0.25">
      <c r="A24" s="1"/>
      <c r="B24" s="130" t="s">
        <v>30</v>
      </c>
      <c r="C24" s="130"/>
      <c r="D24" s="130"/>
      <c r="E24" s="56"/>
      <c r="F24" s="56"/>
    </row>
    <row r="25" spans="1:8" ht="52.5" customHeight="1" x14ac:dyDescent="0.25">
      <c r="A25" s="1"/>
      <c r="B25" s="128" t="s">
        <v>266</v>
      </c>
      <c r="C25" s="128"/>
      <c r="D25" s="128"/>
      <c r="E25" s="128"/>
      <c r="F25" s="128"/>
      <c r="G25" s="128"/>
      <c r="H25" s="128"/>
    </row>
    <row r="26" spans="1:8" ht="15" customHeight="1" x14ac:dyDescent="0.25">
      <c r="A26" s="1"/>
      <c r="B26" s="126" t="s">
        <v>31</v>
      </c>
      <c r="C26" s="126"/>
      <c r="D26" s="126"/>
      <c r="E26" s="126"/>
      <c r="F26" s="126"/>
      <c r="G26" s="126"/>
      <c r="H26" s="126"/>
    </row>
    <row r="27" spans="1:8" ht="39" customHeight="1" x14ac:dyDescent="0.25">
      <c r="A27" s="1"/>
      <c r="B27" s="126"/>
      <c r="C27" s="126"/>
      <c r="D27" s="126"/>
      <c r="E27" s="126"/>
      <c r="F27" s="126"/>
      <c r="G27" s="126"/>
      <c r="H27" s="126"/>
    </row>
    <row r="28" spans="1:8" x14ac:dyDescent="0.25">
      <c r="A28" s="1"/>
      <c r="B28" s="94"/>
      <c r="C28" s="94"/>
      <c r="D28" s="94"/>
      <c r="E28" s="58"/>
      <c r="F28" s="56"/>
    </row>
    <row r="29" spans="1:8" x14ac:dyDescent="0.25">
      <c r="A29" s="1"/>
      <c r="B29" s="129" t="s">
        <v>32</v>
      </c>
      <c r="C29" s="129"/>
      <c r="D29" s="129"/>
      <c r="E29" s="129"/>
      <c r="F29" s="56"/>
    </row>
    <row r="30" spans="1:8" ht="15" customHeight="1" x14ac:dyDescent="0.25">
      <c r="A30" s="1"/>
      <c r="B30" s="131" t="s">
        <v>33</v>
      </c>
      <c r="C30" s="131"/>
      <c r="D30" s="131"/>
      <c r="E30" s="131"/>
      <c r="F30" s="131"/>
      <c r="G30" s="131"/>
      <c r="H30" s="131"/>
    </row>
    <row r="31" spans="1:8" x14ac:dyDescent="0.25">
      <c r="A31" s="1"/>
      <c r="B31" s="5"/>
      <c r="C31" s="5"/>
      <c r="D31" s="5"/>
      <c r="E31" s="59"/>
      <c r="F31" s="56"/>
    </row>
    <row r="32" spans="1:8" ht="24.75" customHeight="1" x14ac:dyDescent="0.25">
      <c r="A32" s="1"/>
      <c r="B32" s="130" t="s">
        <v>34</v>
      </c>
      <c r="C32" s="130"/>
      <c r="D32" s="130"/>
      <c r="E32" s="59"/>
      <c r="F32" s="56"/>
    </row>
    <row r="33" spans="1:8" ht="58.5" customHeight="1" x14ac:dyDescent="0.25">
      <c r="A33" s="1"/>
      <c r="B33" s="126" t="s">
        <v>276</v>
      </c>
      <c r="C33" s="126"/>
      <c r="D33" s="126"/>
      <c r="E33" s="126"/>
      <c r="F33" s="126"/>
      <c r="G33" s="126"/>
      <c r="H33" s="126"/>
    </row>
    <row r="34" spans="1:8" ht="30" customHeight="1" x14ac:dyDescent="0.25">
      <c r="A34" s="1"/>
      <c r="B34" s="130" t="s">
        <v>35</v>
      </c>
      <c r="C34" s="130"/>
      <c r="D34" s="130"/>
      <c r="E34" s="59"/>
      <c r="F34" s="56"/>
    </row>
    <row r="35" spans="1:8" ht="15" customHeight="1" x14ac:dyDescent="0.25">
      <c r="A35" s="1"/>
      <c r="B35" s="126" t="s">
        <v>271</v>
      </c>
      <c r="C35" s="126"/>
      <c r="D35" s="126"/>
      <c r="E35" s="126"/>
      <c r="F35" s="126"/>
      <c r="G35" s="126"/>
      <c r="H35" s="126"/>
    </row>
    <row r="36" spans="1:8" x14ac:dyDescent="0.25">
      <c r="A36" s="1"/>
      <c r="B36" s="94"/>
      <c r="C36" s="94"/>
      <c r="D36" s="94"/>
      <c r="E36" s="58"/>
      <c r="F36" s="56"/>
    </row>
    <row r="37" spans="1:8" x14ac:dyDescent="0.25">
      <c r="A37" s="1"/>
      <c r="B37" s="129" t="s">
        <v>36</v>
      </c>
      <c r="C37" s="129"/>
      <c r="D37" s="129"/>
      <c r="E37" s="129"/>
      <c r="F37" s="56"/>
    </row>
    <row r="38" spans="1:8" ht="30.75" customHeight="1" x14ac:dyDescent="0.25">
      <c r="A38" s="1"/>
      <c r="B38" s="126" t="s">
        <v>37</v>
      </c>
      <c r="C38" s="126"/>
      <c r="D38" s="126"/>
      <c r="E38" s="126"/>
      <c r="F38" s="126"/>
      <c r="G38" s="126"/>
      <c r="H38" s="126"/>
    </row>
    <row r="39" spans="1:8" x14ac:dyDescent="0.25">
      <c r="A39" s="1"/>
      <c r="B39" s="94"/>
      <c r="C39" s="94"/>
      <c r="D39" s="94"/>
      <c r="E39" s="58"/>
      <c r="F39" s="56"/>
    </row>
    <row r="40" spans="1:8" ht="21.75" customHeight="1" x14ac:dyDescent="0.25">
      <c r="A40" s="1"/>
      <c r="B40" s="95" t="s">
        <v>38</v>
      </c>
      <c r="C40" s="89"/>
      <c r="D40" s="90"/>
      <c r="E40" s="56"/>
      <c r="F40" s="56"/>
    </row>
    <row r="41" spans="1:8" ht="31.5" customHeight="1" x14ac:dyDescent="0.25">
      <c r="A41" s="1"/>
      <c r="B41" s="126" t="s">
        <v>39</v>
      </c>
      <c r="C41" s="126"/>
      <c r="D41" s="126"/>
      <c r="E41" s="126"/>
      <c r="F41" s="126"/>
      <c r="G41" s="126"/>
      <c r="H41" s="126"/>
    </row>
    <row r="42" spans="1:8" x14ac:dyDescent="0.25">
      <c r="A42" s="1"/>
      <c r="B42" s="89"/>
      <c r="C42" s="89"/>
      <c r="D42" s="90"/>
      <c r="E42" s="56"/>
      <c r="F42" s="56"/>
    </row>
    <row r="43" spans="1:8" x14ac:dyDescent="0.25">
      <c r="A43" s="1"/>
      <c r="B43" s="89"/>
      <c r="C43" s="89"/>
      <c r="D43" s="90"/>
      <c r="E43" s="56"/>
      <c r="F43" s="56"/>
    </row>
    <row r="44" spans="1:8" x14ac:dyDescent="0.25">
      <c r="A44" s="1"/>
      <c r="B44" s="89"/>
      <c r="C44" s="89"/>
      <c r="D44" s="90"/>
      <c r="E44" s="56"/>
      <c r="F44" s="56"/>
    </row>
    <row r="45" spans="1:8" x14ac:dyDescent="0.25">
      <c r="A45" s="1"/>
      <c r="B45" s="95" t="s">
        <v>40</v>
      </c>
      <c r="C45" s="89"/>
      <c r="D45" s="90"/>
      <c r="E45" s="56"/>
      <c r="F45" s="56"/>
    </row>
    <row r="46" spans="1:8" ht="28.5" customHeight="1" x14ac:dyDescent="0.25">
      <c r="A46" s="1"/>
      <c r="B46" s="126" t="s">
        <v>41</v>
      </c>
      <c r="C46" s="126"/>
      <c r="D46" s="126"/>
      <c r="E46" s="126"/>
      <c r="F46" s="126"/>
      <c r="G46" s="126"/>
      <c r="H46" s="126"/>
    </row>
    <row r="47" spans="1:8" x14ac:dyDescent="0.25">
      <c r="A47" s="1"/>
      <c r="B47" s="133"/>
      <c r="C47" s="133"/>
      <c r="D47" s="133"/>
      <c r="E47" s="133"/>
      <c r="F47" s="56"/>
    </row>
    <row r="48" spans="1:8" ht="48" customHeight="1" x14ac:dyDescent="0.25">
      <c r="A48" s="1"/>
      <c r="B48" s="126" t="s">
        <v>42</v>
      </c>
      <c r="C48" s="126"/>
      <c r="D48" s="126"/>
      <c r="E48" s="126"/>
      <c r="F48" s="126"/>
      <c r="G48" s="126"/>
      <c r="H48" s="126"/>
    </row>
    <row r="49" spans="1:12" x14ac:dyDescent="0.25">
      <c r="A49" s="1"/>
      <c r="B49" s="8"/>
      <c r="C49" s="8"/>
      <c r="D49" s="8"/>
      <c r="E49" s="60"/>
      <c r="F49" s="56"/>
    </row>
    <row r="50" spans="1:12" x14ac:dyDescent="0.25">
      <c r="A50" s="6"/>
      <c r="B50" s="95" t="s">
        <v>279</v>
      </c>
      <c r="C50" s="95"/>
      <c r="D50" s="95"/>
      <c r="E50" s="56"/>
      <c r="F50" s="56"/>
    </row>
    <row r="51" spans="1:12" ht="136.5" customHeight="1" x14ac:dyDescent="0.25">
      <c r="A51" s="6"/>
      <c r="B51" s="126" t="s">
        <v>301</v>
      </c>
      <c r="C51" s="126"/>
      <c r="D51" s="126"/>
      <c r="E51" s="126"/>
      <c r="F51" s="126"/>
      <c r="G51" s="126"/>
      <c r="H51" s="126"/>
    </row>
    <row r="52" spans="1:12" x14ac:dyDescent="0.25">
      <c r="A52" s="1"/>
      <c r="B52" s="89" t="s">
        <v>43</v>
      </c>
      <c r="C52" s="89"/>
      <c r="D52" s="89"/>
      <c r="E52" s="89"/>
      <c r="F52" s="56"/>
    </row>
    <row r="53" spans="1:12" x14ac:dyDescent="0.25">
      <c r="A53" s="1"/>
      <c r="B53" s="89"/>
      <c r="C53" s="89"/>
      <c r="D53" s="89"/>
      <c r="E53" s="89"/>
      <c r="F53" s="56"/>
    </row>
    <row r="54" spans="1:12" ht="15.75" x14ac:dyDescent="0.25">
      <c r="A54" s="1"/>
      <c r="B54" s="132" t="s">
        <v>44</v>
      </c>
      <c r="C54" s="132"/>
      <c r="D54" s="132"/>
      <c r="E54" s="74">
        <v>2023</v>
      </c>
      <c r="F54" s="74">
        <v>2022</v>
      </c>
      <c r="G54" s="109"/>
      <c r="H54" s="109"/>
    </row>
    <row r="55" spans="1:12" x14ac:dyDescent="0.25">
      <c r="A55" s="1"/>
      <c r="B55" s="89" t="s">
        <v>45</v>
      </c>
      <c r="C55" s="89"/>
      <c r="D55" s="89"/>
      <c r="E55" s="62">
        <v>212387.58</v>
      </c>
      <c r="F55" s="62">
        <v>184246.64</v>
      </c>
      <c r="G55" s="106"/>
      <c r="H55" s="110"/>
      <c r="K55" s="91"/>
      <c r="L55" s="91"/>
    </row>
    <row r="56" spans="1:12" x14ac:dyDescent="0.25">
      <c r="A56" s="1"/>
      <c r="B56" s="89" t="s">
        <v>46</v>
      </c>
      <c r="C56" s="89"/>
      <c r="D56" s="89"/>
      <c r="E56" s="62">
        <f>145346.31+5784.65</f>
        <v>151130.96</v>
      </c>
      <c r="F56" s="62">
        <v>873720.81</v>
      </c>
      <c r="G56" s="106"/>
      <c r="H56" s="110"/>
      <c r="K56" s="91"/>
      <c r="L56" s="91"/>
    </row>
    <row r="57" spans="1:12" ht="15.75" thickBot="1" x14ac:dyDescent="0.3">
      <c r="A57" s="1"/>
      <c r="B57" s="89" t="s">
        <v>47</v>
      </c>
      <c r="C57" s="89"/>
      <c r="D57" s="89"/>
      <c r="E57" s="62">
        <v>199231342.97</v>
      </c>
      <c r="F57" s="101">
        <v>153625986.96000001</v>
      </c>
      <c r="G57" s="106"/>
      <c r="H57" s="110"/>
      <c r="K57" s="91"/>
      <c r="L57" s="91"/>
    </row>
    <row r="58" spans="1:12" ht="15.75" thickBot="1" x14ac:dyDescent="0.3">
      <c r="A58" s="1"/>
      <c r="B58" s="132" t="s">
        <v>48</v>
      </c>
      <c r="C58" s="132"/>
      <c r="D58" s="132"/>
      <c r="E58" s="51">
        <f>SUM(E55:E57)</f>
        <v>199594861.50999999</v>
      </c>
      <c r="F58" s="117">
        <f>SUM(F55:F57)</f>
        <v>154683954.41</v>
      </c>
      <c r="G58" s="106"/>
      <c r="H58" s="111"/>
      <c r="K58" s="91"/>
      <c r="L58" s="91"/>
    </row>
    <row r="59" spans="1:12" ht="15.75" thickTop="1" x14ac:dyDescent="0.25">
      <c r="E59" s="2"/>
      <c r="F59" s="54"/>
      <c r="G59" s="112"/>
      <c r="H59" s="113"/>
      <c r="I59" s="91"/>
      <c r="K59" s="91"/>
      <c r="L59" s="91"/>
    </row>
    <row r="60" spans="1:12" x14ac:dyDescent="0.25">
      <c r="B60" s="9" t="s">
        <v>49</v>
      </c>
      <c r="C60" s="9"/>
      <c r="D60" s="9"/>
      <c r="H60" s="54"/>
      <c r="I60" s="91"/>
      <c r="K60" s="91"/>
      <c r="L60" s="91"/>
    </row>
    <row r="61" spans="1:12" ht="20.25" customHeight="1" x14ac:dyDescent="0.25">
      <c r="B61" s="10" t="s">
        <v>50</v>
      </c>
      <c r="C61" s="9"/>
      <c r="D61" s="9"/>
      <c r="I61" s="91"/>
      <c r="K61" s="91"/>
      <c r="L61" s="91"/>
    </row>
    <row r="62" spans="1:12" ht="33" customHeight="1" x14ac:dyDescent="0.25">
      <c r="B62" s="127" t="s">
        <v>269</v>
      </c>
      <c r="C62" s="127"/>
      <c r="D62" s="127"/>
      <c r="E62" s="127"/>
      <c r="F62" s="127"/>
      <c r="G62" s="127"/>
      <c r="H62" s="127"/>
      <c r="I62" s="91"/>
    </row>
    <row r="63" spans="1:12" ht="19.5" customHeight="1" x14ac:dyDescent="0.25">
      <c r="B63" s="9" t="s">
        <v>44</v>
      </c>
      <c r="E63" s="2"/>
      <c r="F63" s="74">
        <v>2023</v>
      </c>
      <c r="G63" s="74">
        <v>2022</v>
      </c>
    </row>
    <row r="64" spans="1:12" x14ac:dyDescent="0.25">
      <c r="B64" s="2" t="s">
        <v>51</v>
      </c>
      <c r="E64" s="2"/>
      <c r="F64" s="70">
        <v>156623.74</v>
      </c>
      <c r="G64" s="71">
        <v>122147.88</v>
      </c>
    </row>
    <row r="65" spans="2:7" x14ac:dyDescent="0.25">
      <c r="B65" s="2" t="s">
        <v>52</v>
      </c>
      <c r="E65" s="2"/>
      <c r="F65" s="70">
        <v>1404.2</v>
      </c>
      <c r="G65" s="71">
        <v>1775.9</v>
      </c>
    </row>
    <row r="66" spans="2:7" x14ac:dyDescent="0.25">
      <c r="B66" s="2" t="s">
        <v>53</v>
      </c>
      <c r="E66" s="2"/>
      <c r="F66" s="70">
        <v>1672.06</v>
      </c>
      <c r="G66" s="71">
        <v>7959.1</v>
      </c>
    </row>
    <row r="67" spans="2:7" x14ac:dyDescent="0.25">
      <c r="B67" s="2" t="s">
        <v>54</v>
      </c>
      <c r="E67" s="2"/>
      <c r="F67" s="70">
        <v>71897.119999999995</v>
      </c>
      <c r="G67" s="71">
        <v>72073.919999999998</v>
      </c>
    </row>
    <row r="68" spans="2:7" x14ac:dyDescent="0.25">
      <c r="B68" s="2" t="s">
        <v>55</v>
      </c>
      <c r="E68" s="2"/>
      <c r="F68" s="70">
        <v>193717.85</v>
      </c>
      <c r="G68" s="71">
        <v>226024.85</v>
      </c>
    </row>
    <row r="69" spans="2:7" x14ac:dyDescent="0.25">
      <c r="B69" s="2" t="s">
        <v>56</v>
      </c>
      <c r="E69" s="2"/>
      <c r="F69" s="70">
        <v>1244</v>
      </c>
      <c r="G69" s="71" t="s">
        <v>224</v>
      </c>
    </row>
    <row r="70" spans="2:7" x14ac:dyDescent="0.25">
      <c r="B70" s="2" t="s">
        <v>58</v>
      </c>
      <c r="E70" s="2"/>
      <c r="F70" s="70">
        <v>17317.68</v>
      </c>
      <c r="G70" s="71">
        <v>285.56</v>
      </c>
    </row>
    <row r="71" spans="2:7" x14ac:dyDescent="0.25">
      <c r="B71" s="2" t="s">
        <v>59</v>
      </c>
      <c r="E71" s="2"/>
      <c r="F71" s="70">
        <v>21491.72</v>
      </c>
      <c r="G71" s="71">
        <v>16215.16</v>
      </c>
    </row>
    <row r="72" spans="2:7" x14ac:dyDescent="0.25">
      <c r="B72" s="2" t="s">
        <v>60</v>
      </c>
      <c r="E72" s="2"/>
      <c r="F72" s="70">
        <v>43439.18</v>
      </c>
      <c r="G72" s="71" t="s">
        <v>224</v>
      </c>
    </row>
    <row r="73" spans="2:7" x14ac:dyDescent="0.25">
      <c r="B73" s="2" t="s">
        <v>61</v>
      </c>
      <c r="E73" s="2"/>
      <c r="F73" s="70">
        <v>825</v>
      </c>
      <c r="G73" s="71">
        <v>53963.64</v>
      </c>
    </row>
    <row r="74" spans="2:7" x14ac:dyDescent="0.25">
      <c r="B74" s="2" t="s">
        <v>62</v>
      </c>
      <c r="E74" s="2"/>
      <c r="F74" s="70">
        <v>7934.433</v>
      </c>
      <c r="G74" s="71">
        <v>3198</v>
      </c>
    </row>
    <row r="75" spans="2:7" x14ac:dyDescent="0.25">
      <c r="B75" s="2" t="s">
        <v>63</v>
      </c>
      <c r="E75" s="2"/>
      <c r="F75" s="71" t="s">
        <v>224</v>
      </c>
      <c r="G75" s="71">
        <v>8001.26</v>
      </c>
    </row>
    <row r="76" spans="2:7" x14ac:dyDescent="0.25">
      <c r="B76" s="2" t="s">
        <v>64</v>
      </c>
      <c r="E76" s="2"/>
      <c r="F76" s="70">
        <v>23263.3</v>
      </c>
      <c r="G76" s="71">
        <v>23622.17</v>
      </c>
    </row>
    <row r="77" spans="2:7" x14ac:dyDescent="0.25">
      <c r="B77" s="2" t="s">
        <v>65</v>
      </c>
      <c r="E77" s="2"/>
      <c r="F77" s="70">
        <v>41368.46</v>
      </c>
      <c r="G77" s="71">
        <v>53447.25</v>
      </c>
    </row>
    <row r="78" spans="2:7" x14ac:dyDescent="0.25">
      <c r="B78" s="2" t="s">
        <v>66</v>
      </c>
      <c r="E78" s="2"/>
      <c r="F78" s="70">
        <v>243214.33</v>
      </c>
      <c r="G78" s="71">
        <v>283694.77</v>
      </c>
    </row>
    <row r="79" spans="2:7" x14ac:dyDescent="0.25">
      <c r="B79" s="2" t="s">
        <v>67</v>
      </c>
      <c r="E79" s="2"/>
      <c r="F79" s="70">
        <v>5752.5</v>
      </c>
      <c r="G79" s="71">
        <v>5752.5</v>
      </c>
    </row>
    <row r="80" spans="2:7" x14ac:dyDescent="0.25">
      <c r="B80" s="2" t="s">
        <v>68</v>
      </c>
      <c r="E80" s="2"/>
      <c r="F80" s="70">
        <v>58049.5</v>
      </c>
      <c r="G80" s="71">
        <v>59453.7</v>
      </c>
    </row>
    <row r="81" spans="2:7" x14ac:dyDescent="0.25">
      <c r="B81" s="2" t="s">
        <v>69</v>
      </c>
      <c r="E81" s="2"/>
      <c r="F81" s="70">
        <v>30687.360000000001</v>
      </c>
      <c r="G81" s="71">
        <v>78721.42</v>
      </c>
    </row>
    <row r="82" spans="2:7" x14ac:dyDescent="0.25">
      <c r="B82" s="2" t="s">
        <v>70</v>
      </c>
      <c r="E82" s="2"/>
      <c r="F82" s="70">
        <v>2070.9</v>
      </c>
      <c r="G82" s="71" t="s">
        <v>224</v>
      </c>
    </row>
    <row r="83" spans="2:7" x14ac:dyDescent="0.25">
      <c r="B83" s="2" t="s">
        <v>71</v>
      </c>
      <c r="E83" s="2"/>
      <c r="F83" s="70">
        <v>23695.84</v>
      </c>
      <c r="G83" s="71">
        <v>29138.68</v>
      </c>
    </row>
    <row r="84" spans="2:7" x14ac:dyDescent="0.25">
      <c r="B84" s="2" t="s">
        <v>72</v>
      </c>
      <c r="E84" s="2"/>
      <c r="F84" s="70">
        <v>55</v>
      </c>
      <c r="G84" s="71">
        <v>55</v>
      </c>
    </row>
    <row r="85" spans="2:7" x14ac:dyDescent="0.25">
      <c r="B85" s="2" t="s">
        <v>73</v>
      </c>
      <c r="E85" s="2"/>
      <c r="F85" s="70">
        <v>7462</v>
      </c>
      <c r="G85" s="71">
        <v>9949.34</v>
      </c>
    </row>
    <row r="86" spans="2:7" ht="15.75" x14ac:dyDescent="0.25">
      <c r="B86" s="11" t="s">
        <v>74</v>
      </c>
      <c r="C86" s="11"/>
      <c r="D86" s="11"/>
      <c r="E86" s="2"/>
      <c r="F86" s="72">
        <f>SUM(F64:F85)</f>
        <v>953186.17299999995</v>
      </c>
      <c r="G86" s="73">
        <f>SUM(G64:G85)</f>
        <v>1055480.1000000001</v>
      </c>
    </row>
    <row r="87" spans="2:7" ht="15.75" x14ac:dyDescent="0.25">
      <c r="B87" s="11"/>
      <c r="C87" s="11"/>
      <c r="D87" s="11"/>
      <c r="E87" s="2"/>
      <c r="F87" s="72"/>
      <c r="G87" s="73"/>
    </row>
    <row r="88" spans="2:7" ht="15.75" x14ac:dyDescent="0.25">
      <c r="B88" s="11"/>
      <c r="C88" s="11"/>
      <c r="D88" s="11"/>
      <c r="E88" s="2"/>
      <c r="F88" s="72"/>
      <c r="G88" s="73"/>
    </row>
    <row r="89" spans="2:7" ht="15.75" x14ac:dyDescent="0.25">
      <c r="B89" s="11"/>
      <c r="C89" s="11"/>
      <c r="D89" s="11"/>
      <c r="E89" s="2"/>
      <c r="F89" s="72"/>
      <c r="G89" s="73"/>
    </row>
    <row r="90" spans="2:7" ht="15.75" x14ac:dyDescent="0.25">
      <c r="B90" s="11"/>
      <c r="C90" s="11"/>
      <c r="D90" s="11"/>
      <c r="E90" s="2"/>
      <c r="F90" s="72"/>
      <c r="G90" s="73"/>
    </row>
    <row r="91" spans="2:7" ht="15.75" x14ac:dyDescent="0.25">
      <c r="B91" s="11"/>
      <c r="C91" s="11"/>
      <c r="D91" s="11"/>
      <c r="E91" s="2"/>
      <c r="F91" s="72"/>
      <c r="G91" s="73"/>
    </row>
    <row r="92" spans="2:7" ht="15.75" x14ac:dyDescent="0.25">
      <c r="B92" s="11"/>
      <c r="C92" s="11"/>
      <c r="D92" s="11"/>
      <c r="E92" s="2"/>
      <c r="F92" s="72"/>
      <c r="G92" s="73"/>
    </row>
    <row r="93" spans="2:7" ht="15.75" x14ac:dyDescent="0.25">
      <c r="B93" s="11"/>
      <c r="C93" s="11"/>
      <c r="D93" s="11"/>
      <c r="E93" s="2"/>
      <c r="F93" s="72"/>
      <c r="G93" s="73"/>
    </row>
    <row r="94" spans="2:7" ht="15.75" x14ac:dyDescent="0.25">
      <c r="B94" s="11"/>
      <c r="C94" s="11"/>
      <c r="D94" s="11"/>
      <c r="E94" s="2"/>
      <c r="F94" s="72"/>
      <c r="G94" s="73"/>
    </row>
    <row r="95" spans="2:7" ht="15.75" x14ac:dyDescent="0.25">
      <c r="B95" s="11"/>
      <c r="C95" s="11"/>
      <c r="D95" s="11"/>
      <c r="E95" s="2"/>
      <c r="F95" s="72"/>
      <c r="G95" s="73"/>
    </row>
    <row r="96" spans="2:7" ht="15.75" x14ac:dyDescent="0.25">
      <c r="B96" s="11"/>
      <c r="C96" s="11"/>
      <c r="D96" s="11"/>
      <c r="E96" s="72"/>
      <c r="F96" s="73"/>
    </row>
    <row r="97" spans="1:7" ht="19.5" customHeight="1" x14ac:dyDescent="0.25">
      <c r="B97" s="10" t="s">
        <v>75</v>
      </c>
      <c r="C97" s="9"/>
      <c r="D97" s="9"/>
      <c r="E97" s="63"/>
    </row>
    <row r="98" spans="1:7" ht="19.5" customHeight="1" x14ac:dyDescent="0.25">
      <c r="B98" s="9" t="s">
        <v>44</v>
      </c>
      <c r="C98" s="9"/>
      <c r="D98" s="9"/>
      <c r="E98" s="63"/>
    </row>
    <row r="99" spans="1:7" x14ac:dyDescent="0.25">
      <c r="B99" s="2" t="s">
        <v>76</v>
      </c>
      <c r="E99" s="2"/>
      <c r="F99" s="71">
        <v>11900</v>
      </c>
      <c r="G99" s="71">
        <v>37400</v>
      </c>
    </row>
    <row r="100" spans="1:7" x14ac:dyDescent="0.25">
      <c r="B100" s="2" t="s">
        <v>77</v>
      </c>
      <c r="E100" s="2"/>
      <c r="F100" s="71" t="s">
        <v>224</v>
      </c>
      <c r="G100" s="71">
        <v>213000</v>
      </c>
    </row>
    <row r="101" spans="1:7" x14ac:dyDescent="0.25">
      <c r="B101" s="2" t="s">
        <v>78</v>
      </c>
      <c r="E101" s="2"/>
      <c r="F101" s="71">
        <v>722.83</v>
      </c>
      <c r="G101" s="71">
        <v>9396.73</v>
      </c>
    </row>
    <row r="102" spans="1:7" x14ac:dyDescent="0.25">
      <c r="B102" s="2" t="s">
        <v>79</v>
      </c>
      <c r="E102" s="2"/>
      <c r="F102" s="71" t="s">
        <v>224</v>
      </c>
      <c r="G102" s="71">
        <v>16800</v>
      </c>
    </row>
    <row r="103" spans="1:7" x14ac:dyDescent="0.25">
      <c r="B103" s="2" t="s">
        <v>80</v>
      </c>
      <c r="E103" s="2"/>
      <c r="F103" s="71" t="s">
        <v>224</v>
      </c>
      <c r="G103" s="71">
        <v>60000</v>
      </c>
    </row>
    <row r="104" spans="1:7" x14ac:dyDescent="0.25">
      <c r="B104" s="2" t="s">
        <v>81</v>
      </c>
      <c r="E104" s="2"/>
      <c r="F104" s="71" t="s">
        <v>224</v>
      </c>
      <c r="G104" s="71">
        <v>5015</v>
      </c>
    </row>
    <row r="105" spans="1:7" x14ac:dyDescent="0.25">
      <c r="B105" s="2" t="s">
        <v>82</v>
      </c>
      <c r="E105" s="2"/>
      <c r="F105" s="71" t="s">
        <v>224</v>
      </c>
      <c r="G105" s="71">
        <v>176982</v>
      </c>
    </row>
    <row r="106" spans="1:7" x14ac:dyDescent="0.25">
      <c r="B106" s="2" t="s">
        <v>83</v>
      </c>
      <c r="E106" s="2"/>
      <c r="F106" s="71" t="s">
        <v>224</v>
      </c>
      <c r="G106" s="71">
        <v>255776.5</v>
      </c>
    </row>
    <row r="107" spans="1:7" x14ac:dyDescent="0.25">
      <c r="B107" s="2" t="s">
        <v>84</v>
      </c>
      <c r="E107" s="2"/>
      <c r="F107" s="71" t="s">
        <v>224</v>
      </c>
      <c r="G107" s="71">
        <v>140000</v>
      </c>
    </row>
    <row r="108" spans="1:7" ht="18.75" customHeight="1" x14ac:dyDescent="0.25">
      <c r="B108" s="11" t="s">
        <v>85</v>
      </c>
      <c r="C108" s="11"/>
      <c r="D108" s="11"/>
      <c r="E108" s="2"/>
      <c r="F108" s="73">
        <f>SUM(F99:F107)</f>
        <v>12622.83</v>
      </c>
      <c r="G108" s="73">
        <f>SUM(F98:F107)</f>
        <v>12622.83</v>
      </c>
    </row>
    <row r="109" spans="1:7" ht="16.5" thickBot="1" x14ac:dyDescent="0.3">
      <c r="B109" s="11" t="s">
        <v>86</v>
      </c>
      <c r="C109" s="12"/>
      <c r="E109" s="2"/>
      <c r="F109" s="75">
        <f>F86+F108</f>
        <v>965809.00299999991</v>
      </c>
      <c r="G109" s="75">
        <f>G86+G108</f>
        <v>1068102.9300000002</v>
      </c>
    </row>
    <row r="110" spans="1:7" ht="15.75" thickTop="1" x14ac:dyDescent="0.25"/>
    <row r="111" spans="1:7" ht="21" customHeight="1" x14ac:dyDescent="0.25">
      <c r="A111" s="90"/>
      <c r="B111" s="13" t="s">
        <v>87</v>
      </c>
      <c r="C111" s="13"/>
      <c r="D111" s="13"/>
    </row>
    <row r="112" spans="1:7" x14ac:dyDescent="0.25">
      <c r="B112" s="2" t="s">
        <v>88</v>
      </c>
    </row>
    <row r="114" spans="2:8" ht="15.75" x14ac:dyDescent="0.25">
      <c r="B114" s="9" t="s">
        <v>44</v>
      </c>
      <c r="D114" s="2" t="s">
        <v>89</v>
      </c>
      <c r="E114" s="2"/>
      <c r="F114" s="74">
        <v>2023</v>
      </c>
      <c r="G114" s="74">
        <v>2022</v>
      </c>
    </row>
    <row r="115" spans="2:8" ht="15.75" thickBot="1" x14ac:dyDescent="0.3">
      <c r="B115" s="2" t="s">
        <v>90</v>
      </c>
      <c r="D115" s="2" t="s">
        <v>91</v>
      </c>
      <c r="E115" s="2"/>
      <c r="F115" s="71" t="s">
        <v>224</v>
      </c>
      <c r="G115" s="85">
        <v>4130</v>
      </c>
    </row>
    <row r="116" spans="2:8" ht="15.75" thickTop="1" x14ac:dyDescent="0.25"/>
    <row r="118" spans="2:8" ht="24.75" customHeight="1" x14ac:dyDescent="0.25">
      <c r="B118" s="10" t="s">
        <v>92</v>
      </c>
      <c r="C118" s="9"/>
      <c r="D118" s="9"/>
    </row>
    <row r="119" spans="2:8" x14ac:dyDescent="0.25">
      <c r="B119" s="2" t="s">
        <v>93</v>
      </c>
    </row>
    <row r="121" spans="2:8" ht="15.75" x14ac:dyDescent="0.25">
      <c r="B121" s="9" t="s">
        <v>44</v>
      </c>
      <c r="E121" s="2"/>
      <c r="F121" s="74">
        <v>2023</v>
      </c>
      <c r="G121" s="74">
        <v>2022</v>
      </c>
    </row>
    <row r="122" spans="2:8" x14ac:dyDescent="0.25">
      <c r="B122" s="2" t="s">
        <v>261</v>
      </c>
      <c r="E122" s="2"/>
      <c r="F122" s="71">
        <v>291948.96000000002</v>
      </c>
      <c r="G122" s="71">
        <v>389380.08</v>
      </c>
    </row>
    <row r="123" spans="2:8" x14ac:dyDescent="0.25">
      <c r="B123" s="2" t="s">
        <v>262</v>
      </c>
      <c r="E123" s="2"/>
      <c r="F123" s="71">
        <v>95665.17</v>
      </c>
      <c r="G123" s="71" t="s">
        <v>224</v>
      </c>
    </row>
    <row r="124" spans="2:8" x14ac:dyDescent="0.25">
      <c r="B124" s="2" t="s">
        <v>94</v>
      </c>
      <c r="E124" s="2"/>
      <c r="F124" s="71" t="s">
        <v>224</v>
      </c>
      <c r="G124" s="71">
        <v>88666.65</v>
      </c>
    </row>
    <row r="125" spans="2:8" ht="15.75" thickBot="1" x14ac:dyDescent="0.3">
      <c r="E125" s="2"/>
      <c r="F125" s="76">
        <f>SUM(F122:F124)</f>
        <v>387614.13</v>
      </c>
      <c r="G125" s="76">
        <f>SUM(G122:G124)</f>
        <v>478046.73</v>
      </c>
    </row>
    <row r="126" spans="2:8" ht="27.75" customHeight="1" thickTop="1" x14ac:dyDescent="0.25">
      <c r="B126" s="10" t="s">
        <v>95</v>
      </c>
      <c r="C126" s="10"/>
      <c r="D126" s="10"/>
    </row>
    <row r="127" spans="2:8" ht="43.5" customHeight="1" x14ac:dyDescent="0.25">
      <c r="B127" s="17">
        <v>2022</v>
      </c>
      <c r="C127" s="139" t="s">
        <v>96</v>
      </c>
      <c r="D127" s="140"/>
      <c r="E127" s="83" t="s">
        <v>97</v>
      </c>
      <c r="F127" s="83" t="s">
        <v>98</v>
      </c>
      <c r="G127" s="84" t="s">
        <v>99</v>
      </c>
      <c r="H127" s="50" t="s">
        <v>48</v>
      </c>
    </row>
    <row r="128" spans="2:8" ht="18" customHeight="1" x14ac:dyDescent="0.25">
      <c r="B128" s="14" t="s">
        <v>100</v>
      </c>
      <c r="D128" s="3"/>
      <c r="E128" s="63"/>
      <c r="G128" s="3"/>
      <c r="H128" s="3"/>
    </row>
    <row r="129" spans="2:8" ht="19.5" customHeight="1" x14ac:dyDescent="0.25">
      <c r="B129" s="9" t="s">
        <v>101</v>
      </c>
      <c r="C129" s="141">
        <v>54174620</v>
      </c>
      <c r="D129" s="141"/>
      <c r="E129" s="67">
        <v>22509591</v>
      </c>
      <c r="F129" s="67">
        <v>15089005.539999999</v>
      </c>
      <c r="G129" s="15">
        <v>12697694.710000001</v>
      </c>
      <c r="H129" s="15">
        <v>104470911.25</v>
      </c>
    </row>
    <row r="130" spans="2:8" x14ac:dyDescent="0.25">
      <c r="B130" s="2" t="s">
        <v>102</v>
      </c>
      <c r="D130" s="3" t="s">
        <v>57</v>
      </c>
      <c r="E130" s="63" t="s">
        <v>57</v>
      </c>
      <c r="F130" s="63">
        <v>2048309.92</v>
      </c>
      <c r="G130" s="3">
        <v>3147050</v>
      </c>
      <c r="H130" s="3">
        <v>5195359.92</v>
      </c>
    </row>
    <row r="131" spans="2:8" x14ac:dyDescent="0.25">
      <c r="B131" s="2" t="s">
        <v>103</v>
      </c>
      <c r="D131" s="3"/>
      <c r="E131" s="63"/>
      <c r="F131" s="63">
        <v>1984559.71</v>
      </c>
      <c r="G131" s="3">
        <v>-1897061.71</v>
      </c>
      <c r="H131" s="71" t="s">
        <v>224</v>
      </c>
    </row>
    <row r="132" spans="2:8" x14ac:dyDescent="0.25">
      <c r="B132" s="2" t="s">
        <v>104</v>
      </c>
      <c r="D132" s="3" t="s">
        <v>57</v>
      </c>
      <c r="E132" s="63" t="s">
        <v>57</v>
      </c>
      <c r="F132" s="63" t="s">
        <v>57</v>
      </c>
      <c r="G132" s="71" t="s">
        <v>224</v>
      </c>
      <c r="H132" s="3">
        <v>0</v>
      </c>
    </row>
    <row r="133" spans="2:8" x14ac:dyDescent="0.25">
      <c r="B133" s="9" t="s">
        <v>105</v>
      </c>
      <c r="C133" s="141">
        <v>54174620</v>
      </c>
      <c r="D133" s="141"/>
      <c r="E133" s="67">
        <v>22509591</v>
      </c>
      <c r="F133" s="67">
        <v>19121875.170000002</v>
      </c>
      <c r="G133" s="15">
        <v>13947683</v>
      </c>
      <c r="H133" s="15">
        <v>109753769.17</v>
      </c>
    </row>
    <row r="134" spans="2:8" x14ac:dyDescent="0.25">
      <c r="D134" s="3"/>
      <c r="E134" s="63"/>
      <c r="G134" s="3"/>
      <c r="H134" s="3"/>
    </row>
    <row r="135" spans="2:8" x14ac:dyDescent="0.25">
      <c r="B135" s="16" t="s">
        <v>106</v>
      </c>
      <c r="D135" s="3"/>
      <c r="E135" s="63"/>
      <c r="G135" s="3"/>
      <c r="H135" s="3"/>
    </row>
    <row r="136" spans="2:8" ht="19.5" customHeight="1" x14ac:dyDescent="0.25">
      <c r="B136" s="9" t="s">
        <v>107</v>
      </c>
      <c r="D136" s="3" t="s">
        <v>57</v>
      </c>
      <c r="E136" s="67">
        <v>-1639276.93</v>
      </c>
      <c r="F136" s="67">
        <v>-10002554.220000001</v>
      </c>
      <c r="G136" s="15">
        <v>-9995963.2899999991</v>
      </c>
      <c r="H136" s="15">
        <v>-21637794.439999998</v>
      </c>
    </row>
    <row r="137" spans="2:8" x14ac:dyDescent="0.25">
      <c r="B137" s="2" t="s">
        <v>103</v>
      </c>
      <c r="D137" s="3"/>
      <c r="E137" s="63">
        <v>-87498</v>
      </c>
      <c r="G137" s="3"/>
      <c r="H137" s="3">
        <v>-87498</v>
      </c>
    </row>
    <row r="138" spans="2:8" x14ac:dyDescent="0.25">
      <c r="B138" s="2" t="s">
        <v>108</v>
      </c>
      <c r="D138" s="3" t="s">
        <v>57</v>
      </c>
      <c r="E138" s="63">
        <v>-370100</v>
      </c>
      <c r="F138" s="63">
        <v>-1237368.73</v>
      </c>
      <c r="G138" s="3">
        <v>-1322460.8799999999</v>
      </c>
      <c r="H138" s="3">
        <v>-2929929.61</v>
      </c>
    </row>
    <row r="139" spans="2:8" x14ac:dyDescent="0.25">
      <c r="B139" s="2" t="s">
        <v>109</v>
      </c>
      <c r="D139" s="3" t="s">
        <v>57</v>
      </c>
      <c r="E139" s="63" t="s">
        <v>57</v>
      </c>
      <c r="F139" s="63" t="s">
        <v>57</v>
      </c>
      <c r="G139" s="71" t="s">
        <v>224</v>
      </c>
      <c r="H139" s="3">
        <v>0</v>
      </c>
    </row>
    <row r="140" spans="2:8" x14ac:dyDescent="0.25">
      <c r="B140" s="2" t="s">
        <v>110</v>
      </c>
      <c r="D140" s="3"/>
      <c r="E140" s="63">
        <v>-2096874.93</v>
      </c>
      <c r="F140" s="63">
        <v>-11239922.950000001</v>
      </c>
      <c r="G140" s="3">
        <v>-11318424.169999998</v>
      </c>
      <c r="H140" s="3">
        <v>-24655222.049999997</v>
      </c>
    </row>
    <row r="141" spans="2:8" ht="18" customHeight="1" thickBot="1" x14ac:dyDescent="0.3">
      <c r="B141" s="9" t="s">
        <v>105</v>
      </c>
      <c r="C141" s="142">
        <f>C133</f>
        <v>54174620</v>
      </c>
      <c r="D141" s="142"/>
      <c r="E141" s="66">
        <f>E133+E140</f>
        <v>20412716.07</v>
      </c>
      <c r="F141" s="66">
        <f>F133+F140</f>
        <v>7881952.2200000007</v>
      </c>
      <c r="G141" s="52">
        <f>G133+G140</f>
        <v>2629258.8300000019</v>
      </c>
      <c r="H141" s="52">
        <f>H133+H140</f>
        <v>85098547.120000005</v>
      </c>
    </row>
    <row r="142" spans="2:8" ht="18" customHeight="1" thickTop="1" x14ac:dyDescent="0.25">
      <c r="B142" s="9"/>
      <c r="C142" s="118"/>
      <c r="D142" s="118"/>
      <c r="E142" s="68"/>
      <c r="F142" s="68"/>
      <c r="G142" s="53"/>
      <c r="H142" s="53"/>
    </row>
    <row r="143" spans="2:8" ht="18" customHeight="1" x14ac:dyDescent="0.25">
      <c r="B143" s="9"/>
      <c r="C143" s="118"/>
      <c r="D143" s="118"/>
      <c r="E143" s="68"/>
      <c r="F143" s="68"/>
      <c r="G143" s="53"/>
      <c r="H143" s="53"/>
    </row>
    <row r="144" spans="2:8" ht="18" customHeight="1" x14ac:dyDescent="0.25">
      <c r="B144" s="9"/>
      <c r="C144" s="118"/>
      <c r="D144" s="118"/>
      <c r="E144" s="68"/>
      <c r="F144" s="68"/>
      <c r="G144" s="53"/>
      <c r="H144" s="53"/>
    </row>
    <row r="145" spans="2:8" ht="18" customHeight="1" x14ac:dyDescent="0.25">
      <c r="B145" s="9"/>
      <c r="C145" s="118"/>
      <c r="D145" s="118"/>
      <c r="E145" s="68"/>
      <c r="F145" s="68"/>
      <c r="G145" s="53"/>
      <c r="H145" s="53"/>
    </row>
    <row r="146" spans="2:8" ht="18" customHeight="1" x14ac:dyDescent="0.25">
      <c r="B146" s="9"/>
      <c r="C146" s="118"/>
      <c r="D146" s="118"/>
      <c r="E146" s="68"/>
      <c r="F146" s="68"/>
      <c r="G146" s="53"/>
      <c r="H146" s="53"/>
    </row>
    <row r="147" spans="2:8" ht="18" customHeight="1" x14ac:dyDescent="0.25">
      <c r="B147" s="9"/>
      <c r="C147" s="118"/>
      <c r="D147" s="118"/>
      <c r="E147" s="68"/>
      <c r="F147" s="68"/>
      <c r="G147" s="53"/>
      <c r="H147" s="53"/>
    </row>
    <row r="148" spans="2:8" ht="18" customHeight="1" x14ac:dyDescent="0.25">
      <c r="B148" s="9"/>
      <c r="C148" s="118"/>
      <c r="D148" s="118"/>
      <c r="E148" s="68"/>
      <c r="F148" s="68"/>
      <c r="G148" s="53"/>
      <c r="H148" s="53"/>
    </row>
    <row r="149" spans="2:8" ht="18" customHeight="1" x14ac:dyDescent="0.25">
      <c r="B149" s="9"/>
      <c r="C149" s="118"/>
      <c r="D149" s="118"/>
      <c r="E149" s="68"/>
      <c r="F149" s="68"/>
      <c r="G149" s="53"/>
      <c r="H149" s="53"/>
    </row>
    <row r="150" spans="2:8" ht="18" customHeight="1" x14ac:dyDescent="0.25">
      <c r="B150" s="9"/>
      <c r="C150" s="118"/>
      <c r="D150" s="118"/>
      <c r="E150" s="68"/>
      <c r="F150" s="68"/>
      <c r="G150" s="53"/>
      <c r="H150" s="53"/>
    </row>
    <row r="151" spans="2:8" ht="18" customHeight="1" x14ac:dyDescent="0.25">
      <c r="B151" s="9"/>
      <c r="C151" s="118"/>
      <c r="D151" s="118"/>
      <c r="E151" s="68"/>
      <c r="F151" s="68"/>
      <c r="G151" s="53"/>
      <c r="H151" s="53"/>
    </row>
    <row r="152" spans="2:8" ht="18" customHeight="1" x14ac:dyDescent="0.25">
      <c r="B152" s="9"/>
      <c r="D152" s="53"/>
      <c r="E152" s="68"/>
      <c r="F152" s="68"/>
      <c r="G152" s="53"/>
      <c r="H152" s="53"/>
    </row>
    <row r="153" spans="2:8" ht="27.75" customHeight="1" x14ac:dyDescent="0.25">
      <c r="B153" s="10" t="s">
        <v>95</v>
      </c>
      <c r="C153" s="9"/>
      <c r="D153" s="9"/>
    </row>
    <row r="154" spans="2:8" ht="47.25" customHeight="1" x14ac:dyDescent="0.25">
      <c r="B154" s="17">
        <v>2023</v>
      </c>
      <c r="C154" s="139" t="s">
        <v>96</v>
      </c>
      <c r="D154" s="140"/>
      <c r="E154" s="86" t="s">
        <v>97</v>
      </c>
      <c r="F154" s="83" t="s">
        <v>98</v>
      </c>
      <c r="G154" s="84" t="s">
        <v>99</v>
      </c>
      <c r="H154" s="50" t="s">
        <v>48</v>
      </c>
    </row>
    <row r="155" spans="2:8" ht="18.75" customHeight="1" x14ac:dyDescent="0.25">
      <c r="B155" s="16" t="s">
        <v>100</v>
      </c>
    </row>
    <row r="156" spans="2:8" x14ac:dyDescent="0.25">
      <c r="B156" s="9" t="s">
        <v>101</v>
      </c>
      <c r="C156" s="141">
        <v>54174620</v>
      </c>
      <c r="D156" s="141"/>
      <c r="E156" s="67">
        <v>22509591</v>
      </c>
      <c r="F156" s="67">
        <v>19121875.170000002</v>
      </c>
      <c r="G156" s="15">
        <v>13947683</v>
      </c>
      <c r="H156" s="15">
        <v>109753769.147</v>
      </c>
    </row>
    <row r="157" spans="2:8" x14ac:dyDescent="0.25">
      <c r="B157" s="2" t="s">
        <v>102</v>
      </c>
      <c r="D157" s="3"/>
      <c r="E157" s="63"/>
      <c r="F157" s="63">
        <v>2766737.12</v>
      </c>
      <c r="G157" s="3"/>
      <c r="H157" s="3">
        <f>SUM(D157:G157)</f>
        <v>2766737.12</v>
      </c>
    </row>
    <row r="158" spans="2:8" x14ac:dyDescent="0.25">
      <c r="B158" s="9" t="s">
        <v>105</v>
      </c>
      <c r="C158" s="141">
        <f>C156+D157</f>
        <v>54174620</v>
      </c>
      <c r="D158" s="141"/>
      <c r="E158" s="67">
        <v>22509591</v>
      </c>
      <c r="F158" s="67">
        <f>SUM(F156:F157)</f>
        <v>21888612.290000003</v>
      </c>
      <c r="G158" s="15">
        <v>13947683</v>
      </c>
      <c r="H158" s="15">
        <f>SUM(C158:G158)</f>
        <v>112520506.29000001</v>
      </c>
    </row>
    <row r="159" spans="2:8" x14ac:dyDescent="0.25">
      <c r="D159" s="3"/>
      <c r="E159" s="63"/>
      <c r="G159" s="3"/>
      <c r="H159" s="3"/>
    </row>
    <row r="160" spans="2:8" x14ac:dyDescent="0.25">
      <c r="B160" s="9" t="s">
        <v>111</v>
      </c>
      <c r="D160" s="3"/>
      <c r="E160" s="63"/>
      <c r="G160" s="3"/>
      <c r="H160" s="3">
        <v>0</v>
      </c>
    </row>
    <row r="161" spans="2:8" x14ac:dyDescent="0.25">
      <c r="B161" s="9" t="s">
        <v>107</v>
      </c>
      <c r="C161" s="9"/>
      <c r="D161" s="15"/>
      <c r="E161" s="67">
        <v>-2096874.93</v>
      </c>
      <c r="F161" s="67">
        <v>-11239922.949999999</v>
      </c>
      <c r="G161" s="15">
        <v>-11318424.17</v>
      </c>
      <c r="H161" s="15">
        <v>-24655222.049999997</v>
      </c>
    </row>
    <row r="162" spans="2:8" x14ac:dyDescent="0.25">
      <c r="B162" s="2" t="s">
        <v>108</v>
      </c>
      <c r="D162" s="3"/>
      <c r="E162" s="63">
        <f>-370099.99-202434.9</f>
        <v>-572534.89</v>
      </c>
      <c r="F162" s="63">
        <v>-1255730</v>
      </c>
      <c r="G162" s="3">
        <v>-1692717.07</v>
      </c>
      <c r="H162" s="3">
        <f>SUM(E162:G162)</f>
        <v>-3520981.96</v>
      </c>
    </row>
    <row r="163" spans="2:8" x14ac:dyDescent="0.25">
      <c r="B163" s="2" t="s">
        <v>102</v>
      </c>
      <c r="D163" s="3"/>
      <c r="E163" s="63" t="s">
        <v>57</v>
      </c>
      <c r="G163" s="3" t="s">
        <v>57</v>
      </c>
      <c r="H163" s="3">
        <v>0</v>
      </c>
    </row>
    <row r="164" spans="2:8" x14ac:dyDescent="0.25">
      <c r="B164" s="9" t="s">
        <v>105</v>
      </c>
      <c r="C164" s="9"/>
      <c r="D164" s="15"/>
      <c r="E164" s="67">
        <f>SUM(E161:E163)</f>
        <v>-2669409.8199999998</v>
      </c>
      <c r="F164" s="67">
        <f>SUM(F161:F163)</f>
        <v>-12495652.949999999</v>
      </c>
      <c r="G164" s="15">
        <f>SUM(G161:G163)</f>
        <v>-13011141.24</v>
      </c>
      <c r="H164" s="15">
        <v>-28176204.109999999</v>
      </c>
    </row>
    <row r="165" spans="2:8" ht="15.75" thickBot="1" x14ac:dyDescent="0.3">
      <c r="B165" s="9" t="s">
        <v>112</v>
      </c>
      <c r="C165" s="143">
        <f>C158</f>
        <v>54174620</v>
      </c>
      <c r="D165" s="143"/>
      <c r="E165" s="66">
        <f>E158+E164</f>
        <v>19840181.18</v>
      </c>
      <c r="F165" s="66">
        <f>F158+F164</f>
        <v>9392959.3400000036</v>
      </c>
      <c r="G165" s="52">
        <f>G158+G164</f>
        <v>936541.75999999978</v>
      </c>
      <c r="H165" s="52">
        <f>H158+H164</f>
        <v>84344302.180000007</v>
      </c>
    </row>
    <row r="166" spans="2:8" ht="15.75" thickTop="1" x14ac:dyDescent="0.25"/>
    <row r="167" spans="2:8" ht="15.75" x14ac:dyDescent="0.25">
      <c r="B167" s="9" t="s">
        <v>268</v>
      </c>
      <c r="E167" s="2"/>
      <c r="F167" s="74">
        <v>2023</v>
      </c>
      <c r="G167" s="74">
        <v>2022</v>
      </c>
    </row>
    <row r="168" spans="2:8" x14ac:dyDescent="0.25">
      <c r="B168" s="9" t="s">
        <v>263</v>
      </c>
      <c r="E168" s="2"/>
      <c r="F168" s="64"/>
      <c r="G168" s="71"/>
    </row>
    <row r="169" spans="2:8" x14ac:dyDescent="0.25">
      <c r="B169" s="9" t="s">
        <v>264</v>
      </c>
      <c r="E169" s="2"/>
      <c r="F169" s="71">
        <v>1970639.18</v>
      </c>
      <c r="G169" s="71">
        <v>1970639.18</v>
      </c>
    </row>
    <row r="170" spans="2:8" x14ac:dyDescent="0.25">
      <c r="B170" s="2" t="s">
        <v>113</v>
      </c>
      <c r="E170" s="2"/>
      <c r="F170" s="71">
        <v>-1699797.6</v>
      </c>
      <c r="G170" s="71">
        <v>-1425158.4</v>
      </c>
    </row>
    <row r="171" spans="2:8" x14ac:dyDescent="0.25">
      <c r="B171" s="2" t="s">
        <v>114</v>
      </c>
      <c r="E171" s="2"/>
      <c r="F171" s="71">
        <v>137000</v>
      </c>
      <c r="G171" s="71" t="s">
        <v>224</v>
      </c>
    </row>
    <row r="172" spans="2:8" x14ac:dyDescent="0.25">
      <c r="B172" s="2" t="s">
        <v>115</v>
      </c>
      <c r="E172" s="2"/>
      <c r="F172" s="71">
        <v>-205837.2</v>
      </c>
      <c r="G172" s="71">
        <v>-274639.2</v>
      </c>
    </row>
    <row r="173" spans="2:8" ht="15.75" thickBot="1" x14ac:dyDescent="0.3">
      <c r="B173" s="9" t="s">
        <v>116</v>
      </c>
      <c r="E173" s="2"/>
      <c r="F173" s="76">
        <f>SUM(F169:F172)</f>
        <v>202004.37999999983</v>
      </c>
      <c r="G173" s="76">
        <v>270841.97999999992</v>
      </c>
    </row>
    <row r="174" spans="2:8" ht="15.75" thickTop="1" x14ac:dyDescent="0.25"/>
    <row r="175" spans="2:8" x14ac:dyDescent="0.25">
      <c r="B175" s="9" t="s">
        <v>296</v>
      </c>
      <c r="C175" s="9"/>
      <c r="D175" s="9"/>
    </row>
    <row r="176" spans="2:8" x14ac:dyDescent="0.25">
      <c r="B176" s="2" t="s">
        <v>117</v>
      </c>
    </row>
    <row r="177" spans="2:7" x14ac:dyDescent="0.25">
      <c r="B177" s="9" t="s">
        <v>118</v>
      </c>
    </row>
    <row r="178" spans="2:7" ht="19.5" customHeight="1" x14ac:dyDescent="0.25">
      <c r="B178" s="9" t="s">
        <v>119</v>
      </c>
      <c r="C178" s="144" t="s">
        <v>120</v>
      </c>
      <c r="D178" s="144"/>
      <c r="E178" s="9" t="s">
        <v>121</v>
      </c>
      <c r="F178" s="74">
        <v>2023</v>
      </c>
      <c r="G178" s="74">
        <v>2022</v>
      </c>
    </row>
    <row r="179" spans="2:7" x14ac:dyDescent="0.25">
      <c r="B179" s="2" t="s">
        <v>122</v>
      </c>
      <c r="C179" s="134" t="s">
        <v>123</v>
      </c>
      <c r="D179" s="134"/>
      <c r="E179" s="2" t="s">
        <v>124</v>
      </c>
      <c r="F179" s="71" t="s">
        <v>224</v>
      </c>
      <c r="G179" s="71">
        <v>120000</v>
      </c>
    </row>
    <row r="180" spans="2:7" x14ac:dyDescent="0.25">
      <c r="B180" s="2" t="s">
        <v>125</v>
      </c>
      <c r="C180" s="134" t="s">
        <v>126</v>
      </c>
      <c r="D180" s="134"/>
      <c r="E180" s="2" t="s">
        <v>127</v>
      </c>
      <c r="F180" s="71" t="s">
        <v>224</v>
      </c>
      <c r="G180" s="71">
        <v>606</v>
      </c>
    </row>
    <row r="181" spans="2:7" x14ac:dyDescent="0.25">
      <c r="B181" s="2" t="s">
        <v>128</v>
      </c>
      <c r="C181" s="134" t="s">
        <v>129</v>
      </c>
      <c r="D181" s="134"/>
      <c r="E181" s="2" t="s">
        <v>130</v>
      </c>
      <c r="F181" s="98">
        <v>760</v>
      </c>
      <c r="G181" s="71">
        <v>1685</v>
      </c>
    </row>
    <row r="182" spans="2:7" x14ac:dyDescent="0.25">
      <c r="B182" s="2" t="s">
        <v>128</v>
      </c>
      <c r="C182" s="134" t="s">
        <v>131</v>
      </c>
      <c r="D182" s="134"/>
      <c r="E182" s="2" t="s">
        <v>130</v>
      </c>
      <c r="F182" s="98">
        <v>1512</v>
      </c>
      <c r="G182" s="71">
        <v>760</v>
      </c>
    </row>
    <row r="183" spans="2:7" x14ac:dyDescent="0.25">
      <c r="B183" s="2" t="s">
        <v>270</v>
      </c>
      <c r="C183" s="134" t="s">
        <v>132</v>
      </c>
      <c r="D183" s="134"/>
      <c r="E183" s="2" t="s">
        <v>133</v>
      </c>
      <c r="F183" s="98">
        <v>60680.43</v>
      </c>
      <c r="G183" s="71" t="s">
        <v>224</v>
      </c>
    </row>
    <row r="184" spans="2:7" x14ac:dyDescent="0.25">
      <c r="B184" s="2" t="s">
        <v>270</v>
      </c>
      <c r="C184" s="134" t="s">
        <v>134</v>
      </c>
      <c r="D184" s="134"/>
      <c r="E184" s="2" t="s">
        <v>133</v>
      </c>
      <c r="F184" s="98">
        <v>54055.4</v>
      </c>
      <c r="G184" s="71" t="s">
        <v>224</v>
      </c>
    </row>
    <row r="185" spans="2:7" x14ac:dyDescent="0.25">
      <c r="B185" s="2" t="s">
        <v>135</v>
      </c>
      <c r="C185" s="134" t="s">
        <v>136</v>
      </c>
      <c r="D185" s="134"/>
      <c r="E185" s="2" t="s">
        <v>137</v>
      </c>
      <c r="F185" s="98">
        <v>121209.75</v>
      </c>
      <c r="G185" s="71" t="s">
        <v>224</v>
      </c>
    </row>
    <row r="186" spans="2:7" ht="15.75" thickBot="1" x14ac:dyDescent="0.3">
      <c r="B186" s="9" t="s">
        <v>48</v>
      </c>
      <c r="C186" s="9"/>
      <c r="D186" s="9"/>
      <c r="E186" s="2"/>
      <c r="F186" s="76">
        <f>SUM(F180:F185)</f>
        <v>238217.58000000002</v>
      </c>
      <c r="G186" s="76">
        <f>SUM(G179:G185)</f>
        <v>123051</v>
      </c>
    </row>
    <row r="187" spans="2:7" ht="15.75" thickTop="1" x14ac:dyDescent="0.25"/>
    <row r="188" spans="2:7" x14ac:dyDescent="0.25">
      <c r="B188" s="9" t="s">
        <v>138</v>
      </c>
      <c r="C188" s="9"/>
      <c r="D188" s="9"/>
    </row>
    <row r="189" spans="2:7" x14ac:dyDescent="0.25">
      <c r="B189" s="2" t="s">
        <v>139</v>
      </c>
    </row>
    <row r="190" spans="2:7" ht="15.75" x14ac:dyDescent="0.25">
      <c r="B190" s="9" t="s">
        <v>118</v>
      </c>
      <c r="E190" s="2"/>
      <c r="F190" s="74">
        <v>2023</v>
      </c>
      <c r="G190" s="74">
        <v>2022</v>
      </c>
    </row>
    <row r="191" spans="2:7" x14ac:dyDescent="0.25">
      <c r="B191" s="2" t="s">
        <v>140</v>
      </c>
      <c r="E191" s="2"/>
      <c r="F191" s="71">
        <v>28320.36</v>
      </c>
      <c r="G191" s="71">
        <v>3273.28</v>
      </c>
    </row>
    <row r="192" spans="2:7" x14ac:dyDescent="0.25">
      <c r="B192" s="2" t="s">
        <v>141</v>
      </c>
      <c r="E192" s="2"/>
      <c r="F192" s="71">
        <v>20785.22</v>
      </c>
      <c r="G192" s="71" t="s">
        <v>224</v>
      </c>
    </row>
    <row r="193" spans="2:7" ht="15.75" thickBot="1" x14ac:dyDescent="0.3">
      <c r="B193" s="9" t="s">
        <v>48</v>
      </c>
      <c r="E193" s="2"/>
      <c r="F193" s="76">
        <f>SUM(F191:F192)</f>
        <v>49105.58</v>
      </c>
      <c r="G193" s="76">
        <f>SUM(G191:G192)</f>
        <v>3273.28</v>
      </c>
    </row>
    <row r="194" spans="2:7" ht="15.75" thickTop="1" x14ac:dyDescent="0.25"/>
    <row r="195" spans="2:7" x14ac:dyDescent="0.25">
      <c r="B195" s="9" t="s">
        <v>142</v>
      </c>
      <c r="C195" s="9"/>
      <c r="D195" s="9"/>
    </row>
    <row r="196" spans="2:7" x14ac:dyDescent="0.25">
      <c r="B196" s="2" t="s">
        <v>267</v>
      </c>
    </row>
    <row r="197" spans="2:7" x14ac:dyDescent="0.25">
      <c r="B197" s="2" t="s">
        <v>143</v>
      </c>
    </row>
    <row r="198" spans="2:7" x14ac:dyDescent="0.25">
      <c r="B198" s="9" t="s">
        <v>118</v>
      </c>
    </row>
    <row r="199" spans="2:7" ht="15.75" x14ac:dyDescent="0.25">
      <c r="B199" s="9" t="s">
        <v>119</v>
      </c>
      <c r="C199" s="9" t="s">
        <v>120</v>
      </c>
      <c r="D199" s="9" t="s">
        <v>121</v>
      </c>
      <c r="E199" s="2"/>
      <c r="F199" s="74">
        <v>2023</v>
      </c>
      <c r="G199" s="74">
        <v>2022</v>
      </c>
    </row>
    <row r="200" spans="2:7" ht="15.75" thickBot="1" x14ac:dyDescent="0.3">
      <c r="B200" s="2" t="s">
        <v>144</v>
      </c>
      <c r="C200" s="2" t="s">
        <v>145</v>
      </c>
      <c r="D200" s="2" t="s">
        <v>146</v>
      </c>
      <c r="E200" s="2"/>
      <c r="F200" s="69">
        <v>462692.16</v>
      </c>
      <c r="G200" s="69">
        <v>462692.16</v>
      </c>
    </row>
    <row r="201" spans="2:7" ht="15.75" thickTop="1" x14ac:dyDescent="0.25">
      <c r="E201" s="63"/>
    </row>
    <row r="202" spans="2:7" x14ac:dyDescent="0.25">
      <c r="B202" s="9" t="s">
        <v>299</v>
      </c>
      <c r="C202" s="9"/>
      <c r="D202" s="9"/>
    </row>
    <row r="203" spans="2:7" x14ac:dyDescent="0.25">
      <c r="B203" s="9" t="s">
        <v>147</v>
      </c>
    </row>
    <row r="204" spans="2:7" x14ac:dyDescent="0.25">
      <c r="B204" s="9"/>
    </row>
    <row r="205" spans="2:7" x14ac:dyDescent="0.25">
      <c r="B205" s="9"/>
    </row>
    <row r="206" spans="2:7" x14ac:dyDescent="0.25">
      <c r="B206" s="9"/>
    </row>
    <row r="207" spans="2:7" x14ac:dyDescent="0.25">
      <c r="B207" s="9"/>
    </row>
    <row r="208" spans="2:7" x14ac:dyDescent="0.25">
      <c r="B208" s="9"/>
    </row>
    <row r="209" spans="2:8" x14ac:dyDescent="0.25">
      <c r="B209" s="2" t="s">
        <v>148</v>
      </c>
    </row>
    <row r="210" spans="2:8" ht="15.75" x14ac:dyDescent="0.25">
      <c r="B210" s="9" t="s">
        <v>149</v>
      </c>
      <c r="C210" s="74">
        <v>2023</v>
      </c>
      <c r="D210" s="104">
        <v>2022</v>
      </c>
      <c r="E210" s="108"/>
      <c r="H210" s="104"/>
    </row>
    <row r="211" spans="2:8" x14ac:dyDescent="0.25">
      <c r="B211" s="2" t="s">
        <v>147</v>
      </c>
      <c r="C211" s="71">
        <v>8745735</v>
      </c>
      <c r="D211" s="105">
        <v>8745735</v>
      </c>
      <c r="E211" s="91"/>
      <c r="H211" s="106"/>
    </row>
    <row r="212" spans="2:8" x14ac:dyDescent="0.25">
      <c r="B212" s="2" t="s">
        <v>150</v>
      </c>
      <c r="C212" s="71">
        <v>52828223</v>
      </c>
      <c r="D212" s="105">
        <v>45883866</v>
      </c>
      <c r="E212" s="91"/>
      <c r="H212" s="106"/>
    </row>
    <row r="213" spans="2:8" x14ac:dyDescent="0.25">
      <c r="B213" s="2" t="s">
        <v>151</v>
      </c>
      <c r="C213" s="71">
        <v>223170618</v>
      </c>
      <c r="D213" s="106">
        <v>187286752</v>
      </c>
      <c r="E213" s="100"/>
      <c r="H213" s="106"/>
    </row>
    <row r="214" spans="2:8" ht="15.75" thickBot="1" x14ac:dyDescent="0.3">
      <c r="B214" s="9" t="s">
        <v>48</v>
      </c>
      <c r="C214" s="107">
        <f>SUM(C211:C213)</f>
        <v>284744576</v>
      </c>
      <c r="D214" s="107">
        <f>SUM(D211:D213)</f>
        <v>241916353</v>
      </c>
      <c r="E214" s="99"/>
      <c r="H214" s="114"/>
    </row>
    <row r="215" spans="2:8" ht="15.75" thickTop="1" x14ac:dyDescent="0.25">
      <c r="H215" s="113"/>
    </row>
    <row r="216" spans="2:8" x14ac:dyDescent="0.25">
      <c r="H216" s="113"/>
    </row>
    <row r="217" spans="2:8" x14ac:dyDescent="0.25">
      <c r="B217" s="9" t="s">
        <v>280</v>
      </c>
      <c r="H217" s="9"/>
    </row>
    <row r="218" spans="2:8" x14ac:dyDescent="0.25">
      <c r="B218" s="9" t="s">
        <v>152</v>
      </c>
    </row>
    <row r="219" spans="2:8" x14ac:dyDescent="0.25">
      <c r="B219" s="9" t="s">
        <v>153</v>
      </c>
    </row>
    <row r="220" spans="2:8" x14ac:dyDescent="0.25">
      <c r="E220" s="2"/>
      <c r="F220" s="2"/>
    </row>
    <row r="221" spans="2:8" x14ac:dyDescent="0.25">
      <c r="B221" s="2" t="s">
        <v>154</v>
      </c>
    </row>
    <row r="222" spans="2:8" ht="15.75" x14ac:dyDescent="0.25">
      <c r="B222" s="9" t="s">
        <v>118</v>
      </c>
      <c r="E222" s="2"/>
      <c r="F222" s="74">
        <v>2023</v>
      </c>
      <c r="G222" s="74">
        <v>2022</v>
      </c>
    </row>
    <row r="223" spans="2:8" x14ac:dyDescent="0.25">
      <c r="E223" s="2"/>
      <c r="F223" s="64"/>
      <c r="G223" s="71"/>
    </row>
    <row r="224" spans="2:8" x14ac:dyDescent="0.25">
      <c r="B224" s="2" t="s">
        <v>155</v>
      </c>
      <c r="E224" s="2"/>
      <c r="F224" s="71">
        <v>288326009</v>
      </c>
      <c r="G224" s="71">
        <v>251397943</v>
      </c>
    </row>
    <row r="225" spans="2:7" x14ac:dyDescent="0.25">
      <c r="B225" s="2" t="s">
        <v>156</v>
      </c>
      <c r="E225" s="2"/>
      <c r="F225" s="71"/>
      <c r="G225" s="71"/>
    </row>
    <row r="226" spans="2:7" x14ac:dyDescent="0.25">
      <c r="E226" s="2"/>
      <c r="F226" s="77"/>
      <c r="G226" s="77"/>
    </row>
    <row r="227" spans="2:7" x14ac:dyDescent="0.25">
      <c r="B227" s="9" t="s">
        <v>48</v>
      </c>
      <c r="E227" s="2"/>
      <c r="F227" s="78">
        <f>SUM(F224:F226)</f>
        <v>288326009</v>
      </c>
      <c r="G227" s="78">
        <f>SUM(G224:G226)</f>
        <v>251397943</v>
      </c>
    </row>
    <row r="228" spans="2:7" x14ac:dyDescent="0.25">
      <c r="B228" s="9"/>
      <c r="E228" s="2"/>
      <c r="F228" s="68"/>
      <c r="G228" s="68"/>
    </row>
    <row r="229" spans="2:7" x14ac:dyDescent="0.25">
      <c r="B229" s="9" t="s">
        <v>157</v>
      </c>
      <c r="E229" s="2"/>
      <c r="F229" s="64"/>
      <c r="G229" s="71"/>
    </row>
    <row r="230" spans="2:7" ht="15.75" x14ac:dyDescent="0.25">
      <c r="B230" s="9" t="s">
        <v>297</v>
      </c>
      <c r="C230" s="9"/>
      <c r="D230" s="9"/>
      <c r="E230" s="2"/>
      <c r="F230" s="74">
        <v>2023</v>
      </c>
      <c r="G230" s="74">
        <v>2022</v>
      </c>
    </row>
    <row r="231" spans="2:7" x14ac:dyDescent="0.25">
      <c r="B231" s="2" t="s">
        <v>158</v>
      </c>
      <c r="E231" s="2"/>
      <c r="F231" s="64"/>
      <c r="G231" s="71" t="s">
        <v>224</v>
      </c>
    </row>
    <row r="232" spans="2:7" x14ac:dyDescent="0.25">
      <c r="B232" s="2" t="s">
        <v>159</v>
      </c>
      <c r="E232" s="2"/>
      <c r="F232" s="71" t="s">
        <v>224</v>
      </c>
      <c r="G232" s="71">
        <v>334548</v>
      </c>
    </row>
    <row r="233" spans="2:7" ht="21" customHeight="1" x14ac:dyDescent="0.25">
      <c r="B233" s="2" t="s">
        <v>160</v>
      </c>
      <c r="E233" s="2"/>
      <c r="F233" s="77">
        <v>1525000</v>
      </c>
      <c r="G233" s="77" t="s">
        <v>224</v>
      </c>
    </row>
    <row r="234" spans="2:7" x14ac:dyDescent="0.25">
      <c r="B234" s="9" t="s">
        <v>161</v>
      </c>
      <c r="E234" s="2"/>
      <c r="F234" s="78">
        <f>SUM(F232:F233)</f>
        <v>1525000</v>
      </c>
      <c r="G234" s="78">
        <v>334548</v>
      </c>
    </row>
    <row r="235" spans="2:7" ht="15.75" thickBot="1" x14ac:dyDescent="0.3">
      <c r="B235" s="9" t="s">
        <v>162</v>
      </c>
      <c r="E235" s="2"/>
      <c r="F235" s="79">
        <f>F227+F234</f>
        <v>289851009</v>
      </c>
      <c r="G235" s="80">
        <f>G227+G234</f>
        <v>251732491</v>
      </c>
    </row>
    <row r="236" spans="2:7" ht="15.75" thickTop="1" x14ac:dyDescent="0.25"/>
    <row r="237" spans="2:7" x14ac:dyDescent="0.25">
      <c r="B237" s="9" t="s">
        <v>163</v>
      </c>
      <c r="C237" s="9"/>
      <c r="D237" s="9"/>
      <c r="E237" s="65"/>
    </row>
    <row r="238" spans="2:7" x14ac:dyDescent="0.25">
      <c r="B238" s="2" t="s">
        <v>164</v>
      </c>
    </row>
    <row r="239" spans="2:7" ht="18.75" customHeight="1" x14ac:dyDescent="0.25">
      <c r="B239" s="9" t="s">
        <v>165</v>
      </c>
      <c r="E239" s="2"/>
      <c r="F239" s="74">
        <v>2023</v>
      </c>
      <c r="G239" s="74">
        <v>2022</v>
      </c>
    </row>
    <row r="240" spans="2:7" x14ac:dyDescent="0.25">
      <c r="B240" s="2" t="s">
        <v>166</v>
      </c>
      <c r="E240" s="2"/>
      <c r="F240" s="71">
        <v>41200156.450000003</v>
      </c>
      <c r="G240" s="71">
        <v>47677608.119999997</v>
      </c>
    </row>
    <row r="241" spans="2:7" x14ac:dyDescent="0.25">
      <c r="B241" s="2" t="s">
        <v>167</v>
      </c>
      <c r="E241" s="2"/>
      <c r="F241" s="71">
        <v>3756461.35</v>
      </c>
      <c r="G241" s="71">
        <v>3905833.12</v>
      </c>
    </row>
    <row r="242" spans="2:7" x14ac:dyDescent="0.25">
      <c r="B242" s="2" t="s">
        <v>168</v>
      </c>
      <c r="E242" s="2"/>
      <c r="F242" s="71">
        <v>3691653.44</v>
      </c>
      <c r="G242" s="71">
        <v>3981899.26</v>
      </c>
    </row>
    <row r="243" spans="2:7" x14ac:dyDescent="0.25">
      <c r="B243" s="2" t="s">
        <v>169</v>
      </c>
      <c r="E243" s="2"/>
      <c r="F243" s="71">
        <v>501996.81</v>
      </c>
      <c r="G243" s="71">
        <v>536220.6</v>
      </c>
    </row>
    <row r="244" spans="2:7" x14ac:dyDescent="0.25">
      <c r="B244" s="2" t="s">
        <v>170</v>
      </c>
      <c r="E244" s="2"/>
      <c r="F244" s="71">
        <v>1832760</v>
      </c>
      <c r="G244" s="71">
        <v>8405720</v>
      </c>
    </row>
    <row r="245" spans="2:7" x14ac:dyDescent="0.25">
      <c r="B245" s="2" t="s">
        <v>171</v>
      </c>
      <c r="E245" s="2"/>
      <c r="F245" s="71">
        <v>2052133.33</v>
      </c>
      <c r="G245" s="71">
        <v>2311266.67</v>
      </c>
    </row>
    <row r="246" spans="2:7" x14ac:dyDescent="0.25">
      <c r="B246" s="2" t="s">
        <v>172</v>
      </c>
      <c r="E246" s="2"/>
      <c r="F246" s="71">
        <v>9478833.3300000001</v>
      </c>
      <c r="G246" s="71" t="s">
        <v>224</v>
      </c>
    </row>
    <row r="247" spans="2:7" x14ac:dyDescent="0.25">
      <c r="B247" s="2" t="s">
        <v>173</v>
      </c>
      <c r="E247" s="2"/>
      <c r="F247" s="71">
        <v>2959237.53</v>
      </c>
      <c r="G247" s="71">
        <v>3503362.49</v>
      </c>
    </row>
    <row r="248" spans="2:7" x14ac:dyDescent="0.25">
      <c r="B248" s="2" t="s">
        <v>174</v>
      </c>
      <c r="E248" s="2"/>
      <c r="F248" s="71">
        <v>398000</v>
      </c>
      <c r="G248" s="71" t="s">
        <v>224</v>
      </c>
    </row>
    <row r="249" spans="2:7" x14ac:dyDescent="0.25">
      <c r="B249" s="2" t="s">
        <v>175</v>
      </c>
      <c r="E249" s="2"/>
      <c r="F249" s="71">
        <v>3711936.44</v>
      </c>
      <c r="G249" s="71">
        <v>3946075</v>
      </c>
    </row>
    <row r="250" spans="2:7" x14ac:dyDescent="0.25">
      <c r="B250" s="2" t="s">
        <v>176</v>
      </c>
      <c r="E250" s="2"/>
      <c r="F250" s="71">
        <v>814500</v>
      </c>
      <c r="G250" s="71">
        <v>820500</v>
      </c>
    </row>
    <row r="251" spans="2:7" x14ac:dyDescent="0.25">
      <c r="B251" s="2" t="s">
        <v>177</v>
      </c>
      <c r="E251" s="2"/>
      <c r="F251" s="71" t="s">
        <v>224</v>
      </c>
      <c r="G251" s="71">
        <v>4340281.54</v>
      </c>
    </row>
    <row r="252" spans="2:7" x14ac:dyDescent="0.25">
      <c r="B252" s="2" t="s">
        <v>178</v>
      </c>
      <c r="E252" s="2"/>
      <c r="F252" s="71">
        <v>4321656.37</v>
      </c>
      <c r="G252" s="71">
        <v>4751786.12</v>
      </c>
    </row>
    <row r="253" spans="2:7" x14ac:dyDescent="0.25">
      <c r="B253" s="2" t="s">
        <v>179</v>
      </c>
      <c r="E253" s="2"/>
      <c r="F253" s="71">
        <v>725379.95</v>
      </c>
      <c r="G253" s="71">
        <v>1778103.61</v>
      </c>
    </row>
    <row r="254" spans="2:7" x14ac:dyDescent="0.25">
      <c r="B254" s="2" t="s">
        <v>180</v>
      </c>
      <c r="E254" s="2"/>
      <c r="F254" s="71" t="s">
        <v>224</v>
      </c>
      <c r="G254" s="71">
        <v>2314900</v>
      </c>
    </row>
    <row r="255" spans="2:7" x14ac:dyDescent="0.25">
      <c r="B255" s="2" t="s">
        <v>181</v>
      </c>
      <c r="E255" s="2"/>
      <c r="F255" s="71" t="s">
        <v>224</v>
      </c>
      <c r="G255" s="71">
        <v>1800</v>
      </c>
    </row>
    <row r="256" spans="2:7" ht="15.75" thickBot="1" x14ac:dyDescent="0.3">
      <c r="B256" s="9" t="s">
        <v>182</v>
      </c>
      <c r="E256" s="2"/>
      <c r="F256" s="76">
        <f>SUM(F240:F255)</f>
        <v>75444705.000000015</v>
      </c>
      <c r="G256" s="76">
        <f>SUM(G240:G255)</f>
        <v>88275356.530000001</v>
      </c>
    </row>
    <row r="257" spans="2:7" ht="15.75" thickTop="1" x14ac:dyDescent="0.25"/>
    <row r="259" spans="2:7" x14ac:dyDescent="0.25">
      <c r="B259" s="9" t="s">
        <v>183</v>
      </c>
      <c r="C259" s="9"/>
      <c r="D259" s="9"/>
      <c r="E259" s="65"/>
    </row>
    <row r="260" spans="2:7" x14ac:dyDescent="0.25">
      <c r="B260" s="2" t="s">
        <v>184</v>
      </c>
    </row>
    <row r="261" spans="2:7" ht="15.75" x14ac:dyDescent="0.25">
      <c r="B261" s="9" t="s">
        <v>118</v>
      </c>
      <c r="E261" s="2"/>
      <c r="F261" s="74">
        <v>2023</v>
      </c>
      <c r="G261" s="74">
        <v>2022</v>
      </c>
    </row>
    <row r="262" spans="2:7" x14ac:dyDescent="0.25">
      <c r="B262" s="2" t="s">
        <v>185</v>
      </c>
      <c r="E262" s="2"/>
      <c r="F262" s="71">
        <v>132838800</v>
      </c>
      <c r="G262" s="71">
        <v>86432033.549999997</v>
      </c>
    </row>
    <row r="263" spans="2:7" x14ac:dyDescent="0.25">
      <c r="B263" s="2" t="s">
        <v>272</v>
      </c>
      <c r="E263" s="2"/>
      <c r="F263" s="71" t="s">
        <v>224</v>
      </c>
      <c r="G263" s="71">
        <v>1830000</v>
      </c>
    </row>
    <row r="264" spans="2:7" x14ac:dyDescent="0.25">
      <c r="B264" s="2" t="s">
        <v>273</v>
      </c>
      <c r="E264" s="2"/>
      <c r="F264" s="71"/>
      <c r="G264" s="71"/>
    </row>
    <row r="265" spans="2:7" ht="15.75" thickBot="1" x14ac:dyDescent="0.3">
      <c r="E265" s="2"/>
      <c r="F265" s="76">
        <f>SUM(F262:F263)</f>
        <v>132838800</v>
      </c>
      <c r="G265" s="76">
        <v>88262033.549999997</v>
      </c>
    </row>
    <row r="266" spans="2:7" ht="15.75" thickTop="1" x14ac:dyDescent="0.25">
      <c r="B266" s="9" t="s">
        <v>182</v>
      </c>
      <c r="E266" s="71"/>
      <c r="F266" s="71"/>
      <c r="G266" s="3"/>
    </row>
    <row r="267" spans="2:7" x14ac:dyDescent="0.25">
      <c r="B267" s="9"/>
      <c r="E267" s="71"/>
      <c r="F267" s="71"/>
      <c r="G267" s="3"/>
    </row>
    <row r="268" spans="2:7" x14ac:dyDescent="0.25">
      <c r="B268" s="9"/>
      <c r="E268" s="71"/>
      <c r="F268" s="71"/>
      <c r="G268" s="3"/>
    </row>
    <row r="269" spans="2:7" x14ac:dyDescent="0.25">
      <c r="B269" s="9"/>
      <c r="E269" s="71"/>
      <c r="F269" s="71"/>
      <c r="G269" s="3"/>
    </row>
    <row r="270" spans="2:7" x14ac:dyDescent="0.25">
      <c r="B270" s="9"/>
      <c r="E270" s="71"/>
      <c r="F270" s="71"/>
      <c r="G270" s="3"/>
    </row>
    <row r="271" spans="2:7" x14ac:dyDescent="0.25">
      <c r="B271" s="9"/>
      <c r="E271" s="71"/>
      <c r="F271" s="71"/>
      <c r="G271" s="3"/>
    </row>
    <row r="272" spans="2:7" x14ac:dyDescent="0.25">
      <c r="B272" s="9"/>
      <c r="E272" s="71"/>
      <c r="F272" s="71"/>
      <c r="G272" s="3"/>
    </row>
    <row r="273" spans="2:8" x14ac:dyDescent="0.25">
      <c r="B273" s="9" t="s">
        <v>186</v>
      </c>
      <c r="C273" s="9"/>
      <c r="D273" s="9"/>
    </row>
    <row r="274" spans="2:8" x14ac:dyDescent="0.25">
      <c r="B274" s="2" t="s">
        <v>187</v>
      </c>
    </row>
    <row r="275" spans="2:8" ht="15.75" x14ac:dyDescent="0.25">
      <c r="B275" s="9" t="s">
        <v>118</v>
      </c>
      <c r="E275" s="2"/>
      <c r="F275" s="74">
        <v>2023</v>
      </c>
      <c r="G275" s="74">
        <v>2022</v>
      </c>
      <c r="H275" s="71"/>
    </row>
    <row r="276" spans="2:8" x14ac:dyDescent="0.25">
      <c r="B276" s="2" t="s">
        <v>188</v>
      </c>
      <c r="E276" s="2"/>
      <c r="F276" s="71">
        <f>330877.95</f>
        <v>330877.95</v>
      </c>
      <c r="G276" s="71">
        <v>462818.41</v>
      </c>
      <c r="H276" s="71"/>
    </row>
    <row r="277" spans="2:8" x14ac:dyDescent="0.25">
      <c r="B277" s="2" t="s">
        <v>189</v>
      </c>
      <c r="E277" s="2"/>
      <c r="F277" s="71">
        <v>54305.3</v>
      </c>
      <c r="G277" s="71">
        <v>55548.21</v>
      </c>
      <c r="H277" s="71"/>
    </row>
    <row r="278" spans="2:8" x14ac:dyDescent="0.25">
      <c r="B278" s="2" t="s">
        <v>190</v>
      </c>
      <c r="E278" s="2"/>
      <c r="F278" s="71">
        <v>7382.04</v>
      </c>
      <c r="G278" s="71">
        <v>41367.26</v>
      </c>
      <c r="H278" s="71"/>
    </row>
    <row r="279" spans="2:8" x14ac:dyDescent="0.25">
      <c r="B279" s="2" t="s">
        <v>52</v>
      </c>
      <c r="E279" s="2"/>
      <c r="F279" s="71">
        <v>309.39999999999998</v>
      </c>
      <c r="G279" s="71">
        <v>662.81</v>
      </c>
      <c r="H279" s="71"/>
    </row>
    <row r="280" spans="2:8" x14ac:dyDescent="0.25">
      <c r="B280" s="2" t="s">
        <v>191</v>
      </c>
      <c r="E280" s="2"/>
      <c r="F280" s="71" t="s">
        <v>224</v>
      </c>
      <c r="G280" s="71">
        <v>50951.11</v>
      </c>
      <c r="H280" s="71"/>
    </row>
    <row r="281" spans="2:8" x14ac:dyDescent="0.25">
      <c r="B281" s="2" t="s">
        <v>54</v>
      </c>
      <c r="E281" s="2"/>
      <c r="F281" s="71">
        <f>73008.02+1435</f>
        <v>74443.02</v>
      </c>
      <c r="G281" s="71" t="s">
        <v>224</v>
      </c>
      <c r="H281" s="71"/>
    </row>
    <row r="282" spans="2:8" x14ac:dyDescent="0.25">
      <c r="B282" s="2" t="s">
        <v>192</v>
      </c>
      <c r="E282" s="2"/>
      <c r="F282" s="71">
        <f>215796.29+589.95</f>
        <v>216386.24000000002</v>
      </c>
      <c r="G282" s="71">
        <v>298571.78999999998</v>
      </c>
      <c r="H282" s="71"/>
    </row>
    <row r="283" spans="2:8" x14ac:dyDescent="0.25">
      <c r="B283" s="2" t="s">
        <v>58</v>
      </c>
      <c r="E283" s="2"/>
      <c r="F283" s="71">
        <v>1796.56</v>
      </c>
      <c r="G283" s="71" t="s">
        <v>224</v>
      </c>
      <c r="H283" s="71"/>
    </row>
    <row r="284" spans="2:8" x14ac:dyDescent="0.25">
      <c r="B284" s="2" t="s">
        <v>193</v>
      </c>
      <c r="E284" s="2"/>
      <c r="F284" s="71">
        <f>383514.62+5992.77</f>
        <v>389507.39</v>
      </c>
      <c r="G284" s="71" t="s">
        <v>224</v>
      </c>
      <c r="H284" s="71"/>
    </row>
    <row r="285" spans="2:8" x14ac:dyDescent="0.25">
      <c r="B285" s="2" t="s">
        <v>194</v>
      </c>
      <c r="E285" s="2"/>
      <c r="F285" s="71">
        <v>2121.3000000000002</v>
      </c>
      <c r="G285" s="71">
        <v>9258.15</v>
      </c>
      <c r="H285" s="71"/>
    </row>
    <row r="286" spans="2:8" x14ac:dyDescent="0.25">
      <c r="B286" s="2" t="s">
        <v>195</v>
      </c>
      <c r="E286" s="2"/>
      <c r="F286" s="71">
        <v>33507.96</v>
      </c>
      <c r="G286" s="71" t="s">
        <v>224</v>
      </c>
      <c r="H286" s="71"/>
    </row>
    <row r="287" spans="2:8" x14ac:dyDescent="0.25">
      <c r="B287" s="2" t="s">
        <v>277</v>
      </c>
      <c r="E287" s="2"/>
      <c r="F287" s="71">
        <v>1729.2</v>
      </c>
      <c r="G287" s="71" t="s">
        <v>224</v>
      </c>
      <c r="H287" s="71"/>
    </row>
    <row r="288" spans="2:8" x14ac:dyDescent="0.25">
      <c r="B288" s="2" t="s">
        <v>196</v>
      </c>
      <c r="E288" s="2"/>
      <c r="F288" s="71">
        <f>35127.14+1953.97</f>
        <v>37081.11</v>
      </c>
      <c r="G288" s="71">
        <v>186069.15</v>
      </c>
      <c r="H288" s="71"/>
    </row>
    <row r="289" spans="2:8" x14ac:dyDescent="0.25">
      <c r="B289" s="2" t="s">
        <v>197</v>
      </c>
      <c r="E289" s="2"/>
      <c r="F289" s="71">
        <v>1060.52</v>
      </c>
      <c r="G289" s="71" t="s">
        <v>224</v>
      </c>
      <c r="H289" s="71"/>
    </row>
    <row r="290" spans="2:8" x14ac:dyDescent="0.25">
      <c r="B290" s="2" t="s">
        <v>198</v>
      </c>
      <c r="E290" s="2"/>
      <c r="F290" s="71">
        <f>3222.76+922.76</f>
        <v>4145.5200000000004</v>
      </c>
      <c r="G290" s="71">
        <v>13129</v>
      </c>
      <c r="H290" s="71"/>
    </row>
    <row r="291" spans="2:8" x14ac:dyDescent="0.25">
      <c r="B291" s="2" t="s">
        <v>199</v>
      </c>
      <c r="E291" s="2"/>
      <c r="F291" s="71">
        <v>6862.2</v>
      </c>
      <c r="G291" s="71">
        <v>64455.4</v>
      </c>
      <c r="H291" s="71"/>
    </row>
    <row r="292" spans="2:8" x14ac:dyDescent="0.25">
      <c r="B292" s="2" t="s">
        <v>200</v>
      </c>
      <c r="E292" s="2"/>
      <c r="F292" s="71">
        <v>5672.99</v>
      </c>
      <c r="G292" s="71" t="s">
        <v>224</v>
      </c>
      <c r="H292" s="71"/>
    </row>
    <row r="293" spans="2:8" x14ac:dyDescent="0.25">
      <c r="B293" s="2" t="s">
        <v>201</v>
      </c>
      <c r="E293" s="2"/>
      <c r="F293" s="71">
        <v>2531.94</v>
      </c>
      <c r="G293" s="71" t="s">
        <v>224</v>
      </c>
      <c r="H293" s="71"/>
    </row>
    <row r="294" spans="2:8" x14ac:dyDescent="0.25">
      <c r="B294" s="2" t="s">
        <v>202</v>
      </c>
      <c r="E294" s="2"/>
      <c r="F294" s="71">
        <v>3615370</v>
      </c>
      <c r="G294" s="71">
        <v>3621749.56</v>
      </c>
      <c r="H294" s="71"/>
    </row>
    <row r="295" spans="2:8" x14ac:dyDescent="0.25">
      <c r="B295" s="2" t="s">
        <v>203</v>
      </c>
      <c r="E295" s="2"/>
      <c r="F295" s="71">
        <v>10400</v>
      </c>
      <c r="G295" s="71" t="s">
        <v>224</v>
      </c>
      <c r="H295" s="71"/>
    </row>
    <row r="296" spans="2:8" x14ac:dyDescent="0.25">
      <c r="B296" s="2" t="s">
        <v>204</v>
      </c>
      <c r="E296" s="2"/>
      <c r="F296" s="71">
        <f>2620+300</f>
        <v>2920</v>
      </c>
      <c r="G296" s="71" t="s">
        <v>224</v>
      </c>
      <c r="H296" s="71"/>
    </row>
    <row r="297" spans="2:8" x14ac:dyDescent="0.25">
      <c r="B297" s="2" t="s">
        <v>205</v>
      </c>
      <c r="E297" s="2"/>
      <c r="F297" s="71">
        <v>43031.159999999996</v>
      </c>
      <c r="G297" s="71">
        <v>115652.51</v>
      </c>
      <c r="H297" s="71"/>
    </row>
    <row r="298" spans="2:8" x14ac:dyDescent="0.25">
      <c r="B298" s="2" t="s">
        <v>206</v>
      </c>
      <c r="E298" s="2"/>
      <c r="F298" s="71">
        <v>4026.82</v>
      </c>
      <c r="G298" s="71" t="s">
        <v>224</v>
      </c>
      <c r="H298" s="71"/>
    </row>
    <row r="299" spans="2:8" x14ac:dyDescent="0.25">
      <c r="B299" s="2" t="s">
        <v>65</v>
      </c>
      <c r="E299" s="2"/>
      <c r="F299" s="71">
        <v>48052.39</v>
      </c>
      <c r="G299" s="71">
        <v>61657.54</v>
      </c>
      <c r="H299" s="71"/>
    </row>
    <row r="300" spans="2:8" x14ac:dyDescent="0.25">
      <c r="B300" s="2" t="s">
        <v>207</v>
      </c>
      <c r="E300" s="2"/>
      <c r="F300" s="71">
        <v>123034.65000000001</v>
      </c>
      <c r="G300" s="71">
        <v>913287.01</v>
      </c>
      <c r="H300" s="71"/>
    </row>
    <row r="301" spans="2:8" x14ac:dyDescent="0.25">
      <c r="B301" s="2" t="s">
        <v>208</v>
      </c>
      <c r="E301" s="2"/>
      <c r="F301" s="71">
        <v>64991.28</v>
      </c>
      <c r="G301" s="71" t="s">
        <v>224</v>
      </c>
      <c r="H301" s="71"/>
    </row>
    <row r="302" spans="2:8" x14ac:dyDescent="0.25">
      <c r="B302" s="2" t="s">
        <v>209</v>
      </c>
      <c r="E302" s="2"/>
      <c r="F302" s="71">
        <v>2211.98</v>
      </c>
      <c r="G302" s="71" t="s">
        <v>224</v>
      </c>
      <c r="H302" s="71"/>
    </row>
    <row r="303" spans="2:8" x14ac:dyDescent="0.25">
      <c r="B303" s="2" t="s">
        <v>210</v>
      </c>
      <c r="E303" s="2"/>
      <c r="F303" s="71">
        <v>7083.6</v>
      </c>
      <c r="G303" s="71" t="s">
        <v>224</v>
      </c>
      <c r="H303" s="71"/>
    </row>
    <row r="304" spans="2:8" x14ac:dyDescent="0.25">
      <c r="B304" s="2" t="s">
        <v>211</v>
      </c>
      <c r="E304" s="2"/>
      <c r="F304" s="71">
        <v>241999.8</v>
      </c>
      <c r="G304" s="71" t="s">
        <v>224</v>
      </c>
    </row>
    <row r="305" spans="2:10" ht="15.75" thickBot="1" x14ac:dyDescent="0.3">
      <c r="B305" s="9" t="s">
        <v>182</v>
      </c>
      <c r="E305" s="2"/>
      <c r="F305" s="76">
        <f>SUM(F276:F304)</f>
        <v>5332842.3200000012</v>
      </c>
      <c r="G305" s="76">
        <f>SUM(G276:G304)</f>
        <v>5895177.9099999992</v>
      </c>
      <c r="J305" s="54"/>
    </row>
    <row r="306" spans="2:10" ht="15.75" thickTop="1" x14ac:dyDescent="0.25"/>
    <row r="307" spans="2:10" ht="9.75" customHeight="1" x14ac:dyDescent="0.25">
      <c r="J307" s="54"/>
    </row>
    <row r="308" spans="2:10" x14ac:dyDescent="0.25">
      <c r="B308" s="9" t="s">
        <v>212</v>
      </c>
      <c r="C308" s="9"/>
    </row>
    <row r="309" spans="2:10" x14ac:dyDescent="0.25">
      <c r="B309" s="2" t="s">
        <v>213</v>
      </c>
    </row>
    <row r="310" spans="2:10" x14ac:dyDescent="0.25">
      <c r="B310" s="2" t="s">
        <v>214</v>
      </c>
    </row>
    <row r="311" spans="2:10" x14ac:dyDescent="0.25">
      <c r="B311" s="2" t="s">
        <v>215</v>
      </c>
      <c r="I311" s="54"/>
    </row>
    <row r="312" spans="2:10" ht="15.75" x14ac:dyDescent="0.25">
      <c r="B312" s="9" t="s">
        <v>149</v>
      </c>
      <c r="E312" s="2"/>
      <c r="F312" s="74">
        <v>2023</v>
      </c>
      <c r="G312" s="74">
        <v>2022</v>
      </c>
    </row>
    <row r="313" spans="2:10" x14ac:dyDescent="0.25">
      <c r="B313" s="2" t="s">
        <v>216</v>
      </c>
      <c r="E313" s="2"/>
      <c r="F313" s="71">
        <v>1692717</v>
      </c>
      <c r="G313" s="71">
        <v>1322460.8799999999</v>
      </c>
      <c r="I313" s="71"/>
    </row>
    <row r="314" spans="2:10" x14ac:dyDescent="0.25">
      <c r="B314" s="2" t="s">
        <v>217</v>
      </c>
      <c r="E314" s="2"/>
      <c r="F314" s="71">
        <v>1255730</v>
      </c>
      <c r="G314" s="71">
        <v>1237368.73</v>
      </c>
      <c r="I314" s="71"/>
    </row>
    <row r="315" spans="2:10" x14ac:dyDescent="0.25">
      <c r="B315" s="2" t="s">
        <v>218</v>
      </c>
      <c r="E315" s="2"/>
      <c r="F315" s="71">
        <v>572534</v>
      </c>
      <c r="G315" s="71">
        <v>370100.02</v>
      </c>
      <c r="I315" s="71"/>
    </row>
    <row r="316" spans="2:10" x14ac:dyDescent="0.25">
      <c r="B316" s="2" t="s">
        <v>219</v>
      </c>
      <c r="E316" s="2"/>
      <c r="F316" s="71">
        <v>205837.2</v>
      </c>
      <c r="G316" s="71">
        <v>374357.67</v>
      </c>
      <c r="I316" s="71"/>
    </row>
    <row r="317" spans="2:10" ht="15.75" thickBot="1" x14ac:dyDescent="0.3">
      <c r="E317" s="2"/>
      <c r="F317" s="76">
        <f>SUM(F313:F316)</f>
        <v>3726818.2</v>
      </c>
      <c r="G317" s="76">
        <f>SUM(G313:G316)</f>
        <v>3304287.3</v>
      </c>
    </row>
    <row r="318" spans="2:10" ht="15.75" thickTop="1" x14ac:dyDescent="0.25">
      <c r="E318" s="2"/>
      <c r="F318" s="78"/>
      <c r="G318" s="78"/>
    </row>
    <row r="319" spans="2:10" x14ac:dyDescent="0.25">
      <c r="E319" s="2"/>
      <c r="F319" s="78"/>
      <c r="G319" s="78"/>
    </row>
    <row r="320" spans="2:10" x14ac:dyDescent="0.25">
      <c r="E320" s="2"/>
      <c r="F320" s="78"/>
      <c r="G320" s="78"/>
    </row>
    <row r="321" spans="2:7" x14ac:dyDescent="0.25">
      <c r="E321" s="2"/>
      <c r="F321" s="78"/>
      <c r="G321" s="78"/>
    </row>
    <row r="322" spans="2:7" x14ac:dyDescent="0.25">
      <c r="E322" s="2"/>
      <c r="F322" s="78"/>
      <c r="G322" s="78"/>
    </row>
    <row r="323" spans="2:7" x14ac:dyDescent="0.25">
      <c r="E323" s="2"/>
      <c r="F323" s="78"/>
      <c r="G323" s="78"/>
    </row>
    <row r="324" spans="2:7" x14ac:dyDescent="0.25">
      <c r="E324" s="2"/>
      <c r="F324" s="78"/>
      <c r="G324" s="78"/>
    </row>
    <row r="325" spans="2:7" x14ac:dyDescent="0.25">
      <c r="E325" s="2"/>
      <c r="F325" s="78"/>
      <c r="G325" s="78"/>
    </row>
    <row r="326" spans="2:7" x14ac:dyDescent="0.25">
      <c r="E326" s="2"/>
      <c r="F326" s="78"/>
      <c r="G326" s="78"/>
    </row>
    <row r="327" spans="2:7" x14ac:dyDescent="0.25">
      <c r="E327" s="2"/>
      <c r="F327" s="78"/>
      <c r="G327" s="78"/>
    </row>
    <row r="328" spans="2:7" x14ac:dyDescent="0.25">
      <c r="E328" s="2"/>
      <c r="F328" s="78"/>
      <c r="G328" s="78"/>
    </row>
    <row r="329" spans="2:7" x14ac:dyDescent="0.25">
      <c r="E329" s="2"/>
      <c r="F329" s="78"/>
      <c r="G329" s="78"/>
    </row>
    <row r="330" spans="2:7" x14ac:dyDescent="0.25">
      <c r="E330" s="2"/>
      <c r="F330" s="78"/>
      <c r="G330" s="78"/>
    </row>
    <row r="331" spans="2:7" x14ac:dyDescent="0.25">
      <c r="E331" s="2"/>
      <c r="F331" s="78"/>
      <c r="G331" s="78"/>
    </row>
    <row r="332" spans="2:7" x14ac:dyDescent="0.25">
      <c r="E332" s="2"/>
      <c r="F332" s="78"/>
      <c r="G332" s="78"/>
    </row>
    <row r="333" spans="2:7" x14ac:dyDescent="0.25">
      <c r="E333" s="2"/>
      <c r="F333" s="78"/>
      <c r="G333" s="78"/>
    </row>
    <row r="335" spans="2:7" x14ac:dyDescent="0.25">
      <c r="B335" s="9" t="s">
        <v>220</v>
      </c>
      <c r="C335" s="9"/>
    </row>
    <row r="336" spans="2:7" x14ac:dyDescent="0.25">
      <c r="B336" s="2" t="s">
        <v>221</v>
      </c>
    </row>
    <row r="337" spans="2:7" x14ac:dyDescent="0.25">
      <c r="B337" s="2" t="s">
        <v>298</v>
      </c>
    </row>
    <row r="338" spans="2:7" ht="15.75" x14ac:dyDescent="0.25">
      <c r="B338" s="9" t="s">
        <v>118</v>
      </c>
      <c r="E338" s="2"/>
      <c r="F338" s="74">
        <v>2023</v>
      </c>
      <c r="G338" s="74">
        <v>2022</v>
      </c>
    </row>
    <row r="339" spans="2:7" x14ac:dyDescent="0.25">
      <c r="B339" s="2" t="s">
        <v>222</v>
      </c>
      <c r="E339" s="2"/>
      <c r="F339" s="71">
        <v>3309640.26</v>
      </c>
      <c r="G339" s="71">
        <v>2761595.79</v>
      </c>
    </row>
    <row r="340" spans="2:7" x14ac:dyDescent="0.25">
      <c r="B340" s="2" t="s">
        <v>223</v>
      </c>
      <c r="E340" s="2"/>
      <c r="F340" s="71">
        <v>120708.9</v>
      </c>
      <c r="G340" s="71" t="s">
        <v>224</v>
      </c>
    </row>
    <row r="341" spans="2:7" x14ac:dyDescent="0.25">
      <c r="B341" s="2" t="s">
        <v>225</v>
      </c>
      <c r="E341" s="2"/>
      <c r="F341" s="71">
        <v>1557212.78</v>
      </c>
      <c r="G341" s="71">
        <v>1193359.07</v>
      </c>
    </row>
    <row r="342" spans="2:7" x14ac:dyDescent="0.25">
      <c r="B342" s="2" t="s">
        <v>226</v>
      </c>
      <c r="E342" s="2"/>
      <c r="F342" s="71">
        <v>1430056.22</v>
      </c>
      <c r="G342" s="71">
        <v>1009438.48</v>
      </c>
    </row>
    <row r="343" spans="2:7" x14ac:dyDescent="0.25">
      <c r="B343" s="2" t="s">
        <v>227</v>
      </c>
      <c r="E343" s="2"/>
      <c r="F343" s="71">
        <v>250146.32</v>
      </c>
      <c r="G343" s="71">
        <v>21538.48</v>
      </c>
    </row>
    <row r="344" spans="2:7" x14ac:dyDescent="0.25">
      <c r="B344" s="2" t="s">
        <v>228</v>
      </c>
      <c r="E344" s="2"/>
      <c r="F344" s="71">
        <f>507515.88</f>
        <v>507515.88</v>
      </c>
      <c r="G344" s="71">
        <v>74623.34</v>
      </c>
    </row>
    <row r="345" spans="2:7" x14ac:dyDescent="0.25">
      <c r="B345" s="2" t="s">
        <v>229</v>
      </c>
      <c r="E345" s="2"/>
      <c r="F345" s="71">
        <v>2140520.34</v>
      </c>
      <c r="G345" s="71">
        <v>1734070.92</v>
      </c>
    </row>
    <row r="346" spans="2:7" x14ac:dyDescent="0.25">
      <c r="B346" s="2" t="s">
        <v>230</v>
      </c>
      <c r="E346" s="2"/>
      <c r="F346" s="71">
        <v>88666.69</v>
      </c>
      <c r="G346" s="71" t="s">
        <v>224</v>
      </c>
    </row>
    <row r="347" spans="2:7" x14ac:dyDescent="0.25">
      <c r="B347" s="2" t="s">
        <v>231</v>
      </c>
      <c r="E347" s="2"/>
      <c r="F347" s="71">
        <f>31730+220</f>
        <v>31950</v>
      </c>
      <c r="G347" s="71" t="s">
        <v>224</v>
      </c>
    </row>
    <row r="348" spans="2:7" x14ac:dyDescent="0.25">
      <c r="B348" s="2" t="s">
        <v>278</v>
      </c>
      <c r="E348" s="2"/>
      <c r="F348" s="71">
        <v>1950</v>
      </c>
      <c r="G348" s="71" t="s">
        <v>224</v>
      </c>
    </row>
    <row r="349" spans="2:7" x14ac:dyDescent="0.25">
      <c r="B349" s="2" t="s">
        <v>232</v>
      </c>
      <c r="E349" s="2"/>
      <c r="F349" s="71">
        <v>664975.99</v>
      </c>
      <c r="G349" s="71">
        <v>645257.9</v>
      </c>
    </row>
    <row r="350" spans="2:7" x14ac:dyDescent="0.25">
      <c r="B350" s="2" t="s">
        <v>233</v>
      </c>
      <c r="E350" s="2"/>
      <c r="F350" s="71">
        <v>198085.16</v>
      </c>
      <c r="G350" s="71" t="s">
        <v>224</v>
      </c>
    </row>
    <row r="351" spans="2:7" x14ac:dyDescent="0.25">
      <c r="B351" s="2" t="s">
        <v>234</v>
      </c>
      <c r="E351" s="2"/>
      <c r="F351" s="71">
        <v>356289.77</v>
      </c>
      <c r="G351" s="71" t="s">
        <v>224</v>
      </c>
    </row>
    <row r="352" spans="2:7" x14ac:dyDescent="0.25">
      <c r="B352" s="2" t="s">
        <v>235</v>
      </c>
      <c r="E352" s="2"/>
      <c r="F352" s="71">
        <f>418746.86+2360</f>
        <v>421106.86</v>
      </c>
      <c r="G352" s="71" t="s">
        <v>224</v>
      </c>
    </row>
    <row r="353" spans="2:9" x14ac:dyDescent="0.25">
      <c r="B353" s="2" t="s">
        <v>236</v>
      </c>
      <c r="E353" s="2"/>
      <c r="F353" s="71">
        <v>70800</v>
      </c>
      <c r="G353" s="71"/>
    </row>
    <row r="354" spans="2:9" x14ac:dyDescent="0.25">
      <c r="B354" s="2" t="s">
        <v>237</v>
      </c>
      <c r="E354" s="2"/>
      <c r="F354" s="71" t="s">
        <v>224</v>
      </c>
      <c r="G354" s="71">
        <v>1005917.17</v>
      </c>
    </row>
    <row r="355" spans="2:9" x14ac:dyDescent="0.25">
      <c r="B355" s="2" t="s">
        <v>238</v>
      </c>
      <c r="E355" s="2"/>
      <c r="F355" s="71">
        <f>23305+1652</f>
        <v>24957</v>
      </c>
      <c r="G355" s="71" t="s">
        <v>224</v>
      </c>
    </row>
    <row r="356" spans="2:9" x14ac:dyDescent="0.25">
      <c r="B356" s="2" t="s">
        <v>239</v>
      </c>
      <c r="E356" s="2"/>
      <c r="F356" s="71" t="s">
        <v>224</v>
      </c>
      <c r="G356" s="71">
        <v>155052</v>
      </c>
    </row>
    <row r="357" spans="2:9" x14ac:dyDescent="0.25">
      <c r="B357" s="2" t="s">
        <v>240</v>
      </c>
      <c r="E357" s="2"/>
      <c r="F357" s="71">
        <v>2793543.02</v>
      </c>
      <c r="G357" s="71">
        <v>1122204.1200000001</v>
      </c>
    </row>
    <row r="358" spans="2:9" x14ac:dyDescent="0.25">
      <c r="B358" s="2" t="s">
        <v>241</v>
      </c>
      <c r="E358" s="2"/>
      <c r="F358" s="71">
        <v>82600</v>
      </c>
      <c r="G358" s="71" t="s">
        <v>224</v>
      </c>
    </row>
    <row r="359" spans="2:9" x14ac:dyDescent="0.25">
      <c r="B359" s="2" t="s">
        <v>242</v>
      </c>
      <c r="E359" s="2"/>
      <c r="F359" s="71">
        <v>123310</v>
      </c>
      <c r="G359" s="71" t="s">
        <v>224</v>
      </c>
    </row>
    <row r="360" spans="2:9" x14ac:dyDescent="0.25">
      <c r="B360" s="2" t="s">
        <v>243</v>
      </c>
      <c r="E360" s="2"/>
      <c r="F360" s="71">
        <v>964324.89</v>
      </c>
      <c r="G360" s="71" t="s">
        <v>224</v>
      </c>
    </row>
    <row r="361" spans="2:9" x14ac:dyDescent="0.25">
      <c r="B361" s="2" t="s">
        <v>244</v>
      </c>
      <c r="E361" s="2"/>
      <c r="F361" s="71">
        <v>311156.71000000002</v>
      </c>
      <c r="G361" s="71" t="s">
        <v>224</v>
      </c>
    </row>
    <row r="362" spans="2:9" x14ac:dyDescent="0.25">
      <c r="B362" s="2" t="s">
        <v>245</v>
      </c>
      <c r="E362" s="2"/>
      <c r="F362" s="71">
        <v>752875.01</v>
      </c>
      <c r="G362" s="71">
        <v>2393287.58</v>
      </c>
    </row>
    <row r="363" spans="2:9" x14ac:dyDescent="0.25">
      <c r="B363" s="2" t="s">
        <v>246</v>
      </c>
      <c r="E363" s="2"/>
      <c r="F363" s="71">
        <v>639666</v>
      </c>
      <c r="G363" s="71">
        <v>3194359.8</v>
      </c>
    </row>
    <row r="364" spans="2:9" x14ac:dyDescent="0.25">
      <c r="B364" s="2" t="s">
        <v>259</v>
      </c>
      <c r="E364" s="2"/>
      <c r="F364" s="71">
        <f>245182.96+4007.26</f>
        <v>249190.22</v>
      </c>
      <c r="G364" s="71" t="s">
        <v>224</v>
      </c>
    </row>
    <row r="365" spans="2:9" x14ac:dyDescent="0.25">
      <c r="B365" s="2" t="s">
        <v>260</v>
      </c>
      <c r="E365" s="2"/>
      <c r="F365" s="71" t="s">
        <v>224</v>
      </c>
      <c r="G365" s="71" t="s">
        <v>224</v>
      </c>
    </row>
    <row r="366" spans="2:9" x14ac:dyDescent="0.25">
      <c r="B366" s="2" t="s">
        <v>247</v>
      </c>
      <c r="E366" s="2"/>
      <c r="F366" s="71">
        <f>658022.6+1499.6+15658.16</f>
        <v>675180.36</v>
      </c>
      <c r="G366" s="71" t="s">
        <v>224</v>
      </c>
      <c r="I366" s="54"/>
    </row>
    <row r="367" spans="2:9" x14ac:dyDescent="0.25">
      <c r="B367" s="2" t="s">
        <v>248</v>
      </c>
      <c r="E367" s="2"/>
      <c r="F367" s="71">
        <v>911793.27</v>
      </c>
      <c r="G367" s="71" t="s">
        <v>224</v>
      </c>
    </row>
    <row r="368" spans="2:9" ht="21" customHeight="1" x14ac:dyDescent="0.25">
      <c r="B368" s="9" t="s">
        <v>249</v>
      </c>
      <c r="C368" s="9"/>
      <c r="D368" s="9"/>
      <c r="E368" s="2"/>
      <c r="F368" s="81">
        <v>901746.6</v>
      </c>
      <c r="G368" s="81">
        <v>4772198.9400000004</v>
      </c>
      <c r="I368" s="54"/>
    </row>
    <row r="369" spans="1:9" ht="15.75" thickBot="1" x14ac:dyDescent="0.3">
      <c r="B369" s="9" t="s">
        <v>48</v>
      </c>
      <c r="C369" s="9"/>
      <c r="D369" s="9"/>
      <c r="E369" s="2"/>
      <c r="F369" s="76">
        <f>SUM(F339:F368)</f>
        <v>19579968.249999996</v>
      </c>
      <c r="G369" s="76">
        <f>SUM(G339:G368)</f>
        <v>20082903.59</v>
      </c>
      <c r="I369" s="54"/>
    </row>
    <row r="370" spans="1:9" ht="15.75" thickTop="1" x14ac:dyDescent="0.25">
      <c r="B370" s="9"/>
      <c r="C370" s="9"/>
      <c r="D370" s="9"/>
      <c r="E370" s="82"/>
      <c r="F370" s="81"/>
    </row>
    <row r="371" spans="1:9" x14ac:dyDescent="0.25">
      <c r="A371" s="9"/>
      <c r="B371" s="9" t="s">
        <v>250</v>
      </c>
      <c r="C371" s="9"/>
      <c r="D371" s="9"/>
      <c r="E371" s="65"/>
    </row>
    <row r="372" spans="1:9" x14ac:dyDescent="0.25">
      <c r="B372" s="2" t="s">
        <v>251</v>
      </c>
    </row>
    <row r="373" spans="1:9" x14ac:dyDescent="0.25">
      <c r="B373" s="2" t="s">
        <v>252</v>
      </c>
    </row>
    <row r="374" spans="1:9" x14ac:dyDescent="0.25">
      <c r="B374" s="2" t="s">
        <v>253</v>
      </c>
      <c r="E374" s="64"/>
      <c r="F374" s="71"/>
    </row>
    <row r="375" spans="1:9" ht="15.75" x14ac:dyDescent="0.25">
      <c r="B375" s="2" t="s">
        <v>254</v>
      </c>
      <c r="E375" s="2"/>
      <c r="F375" s="74">
        <v>2023</v>
      </c>
      <c r="G375" s="74">
        <v>2022</v>
      </c>
    </row>
    <row r="376" spans="1:9" ht="15.75" x14ac:dyDescent="0.25">
      <c r="B376" s="9" t="s">
        <v>255</v>
      </c>
      <c r="E376" s="2"/>
      <c r="F376" s="61"/>
      <c r="G376" s="61"/>
      <c r="I376" s="91"/>
    </row>
    <row r="377" spans="1:9" x14ac:dyDescent="0.25">
      <c r="B377" s="2" t="s">
        <v>256</v>
      </c>
      <c r="E377" s="2"/>
      <c r="F377" s="71">
        <v>15896.78</v>
      </c>
      <c r="G377" s="71">
        <v>24336.13</v>
      </c>
      <c r="I377" s="91"/>
    </row>
    <row r="378" spans="1:9" x14ac:dyDescent="0.25">
      <c r="B378" s="2" t="s">
        <v>257</v>
      </c>
      <c r="E378" s="2"/>
      <c r="F378" s="71">
        <v>83755.44</v>
      </c>
      <c r="G378" s="71">
        <v>4530.3100000000004</v>
      </c>
      <c r="I378" s="91"/>
    </row>
    <row r="379" spans="1:9" ht="15.75" thickBot="1" x14ac:dyDescent="0.3">
      <c r="B379" s="9" t="s">
        <v>48</v>
      </c>
      <c r="C379" s="9"/>
      <c r="D379" s="9"/>
      <c r="E379" s="2"/>
      <c r="F379" s="76">
        <f>SUM(F377:F378)</f>
        <v>99652.22</v>
      </c>
      <c r="G379" s="76">
        <f>SUM(G377:G378)</f>
        <v>28866.440000000002</v>
      </c>
      <c r="I379" s="91"/>
    </row>
    <row r="380" spans="1:9" ht="15.75" thickTop="1" x14ac:dyDescent="0.25">
      <c r="C380" s="9"/>
      <c r="D380" s="9"/>
      <c r="E380" s="67"/>
      <c r="F380" s="67"/>
      <c r="I380" s="91"/>
    </row>
  </sheetData>
  <mergeCells count="43">
    <mergeCell ref="C180:D180"/>
    <mergeCell ref="C181:D181"/>
    <mergeCell ref="C182:D182"/>
    <mergeCell ref="C156:D156"/>
    <mergeCell ref="C158:D158"/>
    <mergeCell ref="C165:D165"/>
    <mergeCell ref="C178:D178"/>
    <mergeCell ref="C179:D179"/>
    <mergeCell ref="C127:D127"/>
    <mergeCell ref="C129:D129"/>
    <mergeCell ref="C133:D133"/>
    <mergeCell ref="C141:D141"/>
    <mergeCell ref="C154:D154"/>
    <mergeCell ref="C183:D183"/>
    <mergeCell ref="C184:D184"/>
    <mergeCell ref="C185:D185"/>
    <mergeCell ref="B2:H2"/>
    <mergeCell ref="B3:H3"/>
    <mergeCell ref="B4:H4"/>
    <mergeCell ref="B5:H5"/>
    <mergeCell ref="B6:H6"/>
    <mergeCell ref="B24:D24"/>
    <mergeCell ref="B21:C21"/>
    <mergeCell ref="B23:C23"/>
    <mergeCell ref="B8:H9"/>
    <mergeCell ref="B48:H48"/>
    <mergeCell ref="B37:E37"/>
    <mergeCell ref="B38:H38"/>
    <mergeCell ref="B41:H41"/>
    <mergeCell ref="B51:H51"/>
    <mergeCell ref="B62:H62"/>
    <mergeCell ref="B25:H25"/>
    <mergeCell ref="B26:H27"/>
    <mergeCell ref="B29:E29"/>
    <mergeCell ref="B32:D32"/>
    <mergeCell ref="B34:D34"/>
    <mergeCell ref="B30:H30"/>
    <mergeCell ref="B33:H33"/>
    <mergeCell ref="B35:H35"/>
    <mergeCell ref="B54:D54"/>
    <mergeCell ref="B58:D58"/>
    <mergeCell ref="B46:H46"/>
    <mergeCell ref="B47:E47"/>
  </mergeCells>
  <pageMargins left="0.70866141732283472" right="0.70866141732283472" top="0.74803149606299213" bottom="0.74803149606299213" header="0.31496062992125984" footer="0.31496062992125984"/>
  <pageSetup scale="7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Situacion</vt:lpstr>
      <vt:lpstr>Notas Explicativas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Soto</dc:creator>
  <cp:lastModifiedBy>Dilenia  De Jesus</cp:lastModifiedBy>
  <cp:lastPrinted>2025-01-22T16:34:49Z</cp:lastPrinted>
  <dcterms:created xsi:type="dcterms:W3CDTF">2018-07-13T15:52:30Z</dcterms:created>
  <dcterms:modified xsi:type="dcterms:W3CDTF">2025-01-22T16:34:53Z</dcterms:modified>
</cp:coreProperties>
</file>