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Contabilidad y Finanzas\CONTABILIDAD-FINANZAS\MERCEDES 2024\ESTADOS FINANCIEROS 30-06-2024\"/>
    </mc:Choice>
  </mc:AlternateContent>
  <bookViews>
    <workbookView xWindow="0" yWindow="0" windowWidth="20490" windowHeight="6825" firstSheet="4" activeTab="4"/>
  </bookViews>
  <sheets>
    <sheet name="Rendimiento" sheetId="16" state="hidden" r:id="rId1"/>
    <sheet name="Flujo" sheetId="19" state="hidden" r:id="rId2"/>
    <sheet name="Situacion" sheetId="18" state="hidden" r:id="rId3"/>
    <sheet name="Cambio de Patrimonio" sheetId="21" state="hidden" r:id="rId4"/>
    <sheet name="Estado Comparativo" sheetId="22" r:id="rId5"/>
    <sheet name="Notas Explicativas" sheetId="20" state="hidden" r:id="rId6"/>
  </sheets>
  <externalReferences>
    <externalReference r:id="rId7"/>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22" l="1"/>
  <c r="G23" i="22"/>
  <c r="G21" i="22"/>
  <c r="D21" i="22" l="1"/>
  <c r="F21" i="22"/>
  <c r="F17" i="22" s="1"/>
  <c r="D27" i="22"/>
  <c r="D37" i="22" s="1"/>
  <c r="E27" i="22"/>
  <c r="E37" i="22" s="1"/>
  <c r="F28" i="22"/>
  <c r="G28" i="22"/>
  <c r="F29" i="22"/>
  <c r="G29" i="22"/>
  <c r="F30" i="22"/>
  <c r="G30" i="22"/>
  <c r="F31" i="22"/>
  <c r="G31" i="22"/>
  <c r="F33" i="22"/>
  <c r="G33" i="22"/>
  <c r="G27" i="22" l="1"/>
  <c r="G37" i="22" s="1"/>
  <c r="F27" i="22"/>
  <c r="F37" i="22" s="1"/>
  <c r="G26" i="21"/>
  <c r="F353" i="20"/>
  <c r="C64" i="19"/>
  <c r="D14" i="18" l="1"/>
  <c r="D16" i="19"/>
  <c r="H56" i="20" l="1"/>
  <c r="G57" i="20" l="1"/>
  <c r="H55" i="20"/>
  <c r="H54" i="20"/>
  <c r="C30" i="19"/>
  <c r="G206" i="20"/>
  <c r="F206" i="20"/>
  <c r="D206" i="20"/>
  <c r="H57" i="20" l="1"/>
  <c r="C65" i="19" s="1"/>
  <c r="C66" i="19" s="1"/>
  <c r="F20" i="21"/>
  <c r="G353" i="20" l="1"/>
  <c r="G343" i="20"/>
  <c r="F340" i="20"/>
  <c r="F338" i="20"/>
  <c r="F329" i="20"/>
  <c r="F326" i="20"/>
  <c r="F321" i="20"/>
  <c r="F318" i="20"/>
  <c r="G303" i="20"/>
  <c r="F303" i="20"/>
  <c r="G291" i="20"/>
  <c r="F282" i="20"/>
  <c r="F276" i="20"/>
  <c r="F274" i="20"/>
  <c r="F270" i="20"/>
  <c r="F268" i="20"/>
  <c r="F267" i="20"/>
  <c r="F262" i="20"/>
  <c r="F256" i="20"/>
  <c r="G247" i="20"/>
  <c r="F247" i="20"/>
  <c r="F225" i="20"/>
  <c r="G218" i="20"/>
  <c r="G226" i="20" s="1"/>
  <c r="F218" i="20"/>
  <c r="C206" i="20"/>
  <c r="G179" i="20"/>
  <c r="F179" i="20"/>
  <c r="C29" i="18" s="1"/>
  <c r="G172" i="20"/>
  <c r="F172" i="20"/>
  <c r="F159" i="20"/>
  <c r="C22" i="18" s="1"/>
  <c r="G150" i="20"/>
  <c r="G151" i="20" s="1"/>
  <c r="F150" i="20"/>
  <c r="E148" i="20"/>
  <c r="H148" i="20" s="1"/>
  <c r="F144" i="20"/>
  <c r="C144" i="20"/>
  <c r="C151" i="20" s="1"/>
  <c r="H143" i="20"/>
  <c r="H133" i="20"/>
  <c r="G133" i="20"/>
  <c r="F133" i="20"/>
  <c r="E133" i="20"/>
  <c r="C133" i="20"/>
  <c r="G117" i="20"/>
  <c r="F117" i="20"/>
  <c r="C17" i="18" s="1"/>
  <c r="G100" i="20"/>
  <c r="F100" i="20"/>
  <c r="G85" i="20"/>
  <c r="F85" i="20"/>
  <c r="F57" i="20"/>
  <c r="E55" i="20"/>
  <c r="E57" i="20" s="1"/>
  <c r="C14" i="18" s="1"/>
  <c r="F101" i="20" l="1"/>
  <c r="C15" i="18" s="1"/>
  <c r="F226" i="20"/>
  <c r="F343" i="20"/>
  <c r="G101" i="20"/>
  <c r="F151" i="20"/>
  <c r="F291" i="20"/>
  <c r="E150" i="20"/>
  <c r="E151" i="20" s="1"/>
  <c r="H144" i="20"/>
  <c r="H151" i="20" s="1"/>
  <c r="C29" i="19"/>
  <c r="C22" i="16" l="1"/>
  <c r="C24" i="16" l="1"/>
  <c r="D26" i="21"/>
  <c r="G24" i="21"/>
  <c r="G22" i="21"/>
  <c r="E20" i="21"/>
  <c r="D20" i="21"/>
  <c r="C20" i="21"/>
  <c r="C26" i="21" s="1"/>
  <c r="G17" i="21"/>
  <c r="G16" i="21"/>
  <c r="G15" i="21"/>
  <c r="C25" i="16"/>
  <c r="G20" i="21" l="1"/>
  <c r="C363" i="19" l="1"/>
  <c r="D48" i="19"/>
  <c r="C48" i="19"/>
  <c r="D31" i="19"/>
  <c r="D64" i="19" s="1"/>
  <c r="C31" i="19"/>
  <c r="D66" i="19" l="1"/>
  <c r="D38" i="18"/>
  <c r="D31" i="18"/>
  <c r="D32" i="18" s="1"/>
  <c r="C31" i="18"/>
  <c r="D23" i="18"/>
  <c r="C23" i="18"/>
  <c r="D18" i="18"/>
  <c r="C18" i="18"/>
  <c r="C32" i="18" l="1"/>
  <c r="D24" i="18"/>
  <c r="D39" i="18"/>
  <c r="C24" i="18"/>
  <c r="D24" i="16" l="1"/>
  <c r="C26" i="16" l="1"/>
  <c r="C16" i="16"/>
  <c r="C30" i="16" l="1"/>
  <c r="C36" i="18" s="1"/>
  <c r="F25" i="21" s="1"/>
  <c r="D26" i="16"/>
  <c r="D16" i="16"/>
  <c r="F26" i="21" l="1"/>
  <c r="G25" i="21"/>
  <c r="C38" i="18"/>
  <c r="C39" i="18" s="1"/>
  <c r="D30" i="16"/>
  <c r="G23" i="21" l="1"/>
  <c r="E26" i="21"/>
  <c r="E23" i="21"/>
</calcChain>
</file>

<file path=xl/sharedStrings.xml><?xml version="1.0" encoding="utf-8"?>
<sst xmlns="http://schemas.openxmlformats.org/spreadsheetml/2006/main" count="659" uniqueCount="454">
  <si>
    <t>PRESIDENCIA DE LA REPUBLICA DOMINICANA</t>
  </si>
  <si>
    <t>CONSEJO NACIONAL DE DISCAPACIDAD</t>
  </si>
  <si>
    <t xml:space="preserve"> </t>
  </si>
  <si>
    <t>INGRESOS CORRIENTES</t>
  </si>
  <si>
    <t>Contadora</t>
  </si>
  <si>
    <t>ESTADO DE RENDIMIENTO FINANCIERO</t>
  </si>
  <si>
    <t xml:space="preserve">TRANSFERENCIAS CORRIENTES RECIBIDAS: </t>
  </si>
  <si>
    <t>GASTOS CORRIENTES</t>
  </si>
  <si>
    <t>TOTAL DE GASTOS</t>
  </si>
  <si>
    <t>RESULTADO  DEL PERIODO (ahorro / desahorro)</t>
  </si>
  <si>
    <t>Mercedes Yolanda Pujols</t>
  </si>
  <si>
    <t>Dilenia de Jesus</t>
  </si>
  <si>
    <t>SUELDOS, SALARIOS Y BENEFICIOS A EMPLEADOS (Nota 19)</t>
  </si>
  <si>
    <t>SUBVENCIONES Y OTROS PAGOS POR TRANSFERENCIAS (20)</t>
  </si>
  <si>
    <t>SUMINISTROS  Y MATERIAL  PARA  CONSUMO (Nota 21)</t>
  </si>
  <si>
    <t>GASTOS DE DEPRECIACION Y AMORTIZACION (Nota 22)</t>
  </si>
  <si>
    <t>OTROS GASTOS (Nota 23)</t>
  </si>
  <si>
    <t>OTROS INGRESOS (Nota 18)</t>
  </si>
  <si>
    <t>GASTOS FINANCIEROS (Nota 24)</t>
  </si>
  <si>
    <t xml:space="preserve"> PERDIDA POR DETERIORO (Nota 25)</t>
  </si>
  <si>
    <t>TRANSFERENCIAS Y DONACIONES  (Nota 17)</t>
  </si>
  <si>
    <t>(VALORES EN RD$)</t>
  </si>
  <si>
    <t>DEL EJERCICIO TERMINADO AL 31 DE DICIEMBRE 2023 Y 2022</t>
  </si>
  <si>
    <t xml:space="preserve">          Directora Ejecutiva</t>
  </si>
  <si>
    <t xml:space="preserve">                Contadora</t>
  </si>
  <si>
    <t>ESTADO DE COMPARACION DE LOS IMPORTES PRESUPUESTADOS Y REALIZADOS</t>
  </si>
  <si>
    <t>ESTADO DE SITUACION FINANCIERA</t>
  </si>
  <si>
    <t>DEL EJERCICIO TERMINADO AL 31 DE DICIEMBRE  DEL 2023 Y 2022</t>
  </si>
  <si>
    <t>ACTIVOS:</t>
  </si>
  <si>
    <t>ACTIVOS CORRIENTES</t>
  </si>
  <si>
    <t>EFECTIVO Y EQUIVALENTE DE EFECTIVO (Nota 7)</t>
  </si>
  <si>
    <t>INVENTARIOS (Nota 8)</t>
  </si>
  <si>
    <t>CUENTAS POR COBRAR  (Nota 9)</t>
  </si>
  <si>
    <t>PAGOS  ANTICIPADOS  (Nota 10)</t>
  </si>
  <si>
    <t>TOTAL ACTIVOS CORRIENTES</t>
  </si>
  <si>
    <t>ACTIVOS NO CORRIENTES</t>
  </si>
  <si>
    <t>PROPIEDAD PLANTA Y EQUIPO  NETO  (Nota 11 )</t>
  </si>
  <si>
    <t>ACTIVOS INTANGIBLES (Nota 12)</t>
  </si>
  <si>
    <t>TOTAL ACTIVOS NO CORRIENTES</t>
  </si>
  <si>
    <t xml:space="preserve">TOTAL ACTIVOS  </t>
  </si>
  <si>
    <t>PASIVOS:</t>
  </si>
  <si>
    <t>PASIVOS  CORRIENTES</t>
  </si>
  <si>
    <t>CUENTAS POR PAGAR CORTO PLAZO (Nota 13)</t>
  </si>
  <si>
    <t>RETENCIONES POR PAGAR (Nota 14)</t>
  </si>
  <si>
    <t>OTROS PASIVOS CORRIENTES   (Nota 15 )</t>
  </si>
  <si>
    <t>TOTAL PASIVOS CORRIENTES</t>
  </si>
  <si>
    <t xml:space="preserve">TOTAL PASIVOS </t>
  </si>
  <si>
    <t>PATRIMONIO:</t>
  </si>
  <si>
    <t>CAPITAL INSTITUCIONAL (Nota 16)</t>
  </si>
  <si>
    <t>RESULTADO  (+ahorro/ -desahorro) (Nota 16)</t>
  </si>
  <si>
    <t>RESULTADOS ACUMULADOS (Nota 16)</t>
  </si>
  <si>
    <t>TOTAL PATRIMONIO</t>
  </si>
  <si>
    <t>TOTAL PASIVOS Y PATRIMONIO</t>
  </si>
  <si>
    <t xml:space="preserve">   </t>
  </si>
  <si>
    <t>ESTADO DE FLUJO DE EFECTIVO</t>
  </si>
  <si>
    <t>FLUJO DE EFECTIVO PROCEDENTES DE ACTIVIDADES OPERATIVAS</t>
  </si>
  <si>
    <t>Cobros impuestos</t>
  </si>
  <si>
    <t>Contribuciones de la seguridad social</t>
  </si>
  <si>
    <t>Cobros por venta de bienes y servicios y arrendamientos</t>
  </si>
  <si>
    <t>COBROS DE  SUBVENCIONES, TRANSFERENCIAS Y OTRAS ASIGNACIONES</t>
  </si>
  <si>
    <t>Cobros de seguros por primas, reclamos y otros</t>
  </si>
  <si>
    <t>Cobros por contratos mantenidos para negocios o intercambio</t>
  </si>
  <si>
    <t xml:space="preserve"> Cobros de intereses financieros</t>
  </si>
  <si>
    <t>Otros cobros</t>
  </si>
  <si>
    <t xml:space="preserve">PAGOS A OTRAS ENTIDADES P/FINANCIAR SUS OPERACIONES </t>
  </si>
  <si>
    <t>PAGO A LOS TRABAJADORES O EN BENEFICIO DE ELLOS</t>
  </si>
  <si>
    <t>PAGOS POR CONTRIBUCIONES A LA SEGURIDAD SOCIAL</t>
  </si>
  <si>
    <t>PAGOS DE PENSIONES Y JUBILACIONES</t>
  </si>
  <si>
    <t>PAGOS A PROVEEDORES</t>
  </si>
  <si>
    <t>Pagos por contratos mantenidos para negocios o intercambio</t>
  </si>
  <si>
    <t xml:space="preserve"> Pagos de intereses</t>
  </si>
  <si>
    <t>PAGO DE INTERESES</t>
  </si>
  <si>
    <t>OTROS PAGOS</t>
  </si>
  <si>
    <t>FLUJO DE EFECTIVO NETOS DE LAS ACTIVIDADES DE OPERACIÓN</t>
  </si>
  <si>
    <t>FLUJO DE EFECTIVO DE LAS ACTIVIDADES DE INVERSION</t>
  </si>
  <si>
    <t>Cobros por venta de propiedad, planta y equipo</t>
  </si>
  <si>
    <t>Cobros por venta de intangibles y otros activos de largo plazo</t>
  </si>
  <si>
    <t xml:space="preserve">Cobros por títulos patrimoniales o de deuda y participación en asociaciones </t>
  </si>
  <si>
    <t>Cobros por reembolsos de préstamos o anticipos hechos a terceros</t>
  </si>
  <si>
    <t xml:space="preserve">Cobros por conceptos de contratos a futuro, a plazo, opciones o permuta </t>
  </si>
  <si>
    <t>PAGO POR ADQUISICION DE PROPIEDAD  PLANTA Y EQUIPOS</t>
  </si>
  <si>
    <t>Pagos por adquisición de títulos patrimoniales o de deuda y participación en asociaciones</t>
  </si>
  <si>
    <t xml:space="preserve">Pagos por otorgamiento de préstamos o anticipos hechos a terceros </t>
  </si>
  <si>
    <t xml:space="preserve">Pagos por conceptos de contratos a futuro, a plazo, opciones o permuta </t>
  </si>
  <si>
    <t>Pagos por costos de construcciones y desarrollos en proceso</t>
  </si>
  <si>
    <t>Otros pagos</t>
  </si>
  <si>
    <t>FLUJO DE EFECTIVO NETOS POR LAS ACTIVIDADES DE INVERSION</t>
  </si>
  <si>
    <t>Flujos de efectivo de las actividades de financiación</t>
  </si>
  <si>
    <t>Cobro por emisión de títulos de deudas, bonos</t>
  </si>
  <si>
    <t>Cobro por préstamos, pagarés, hipotecas</t>
  </si>
  <si>
    <t>Cobro por aporte de accionista</t>
  </si>
  <si>
    <t xml:space="preserve">Cobro de los arrendatarios por contratos de arrendamientos financieros </t>
  </si>
  <si>
    <t>Pago reembolso en efectivo de los montos recibidos en emisión de títulos de deudas, bonos</t>
  </si>
  <si>
    <t>Pago reembolso en efectivo de los montos recibidos en préstamos, pagarés, hipotecas</t>
  </si>
  <si>
    <t xml:space="preserve">Pago reembolso de efectivo recibió por aporte de accionista </t>
  </si>
  <si>
    <t>Pago por distribución/dividendos al gobierno</t>
  </si>
  <si>
    <t>Pago de los arrendatarios por contratos de arrendamientos financieros</t>
  </si>
  <si>
    <t xml:space="preserve"> Otros pagos</t>
  </si>
  <si>
    <t>Flujos de efectivo netos por las actividades de financiación</t>
  </si>
  <si>
    <t>INCREMENTO/(DISMINUCION) NETA EN EL EFECTIVO Y EQUIVALENTES DE EFECTIVO</t>
  </si>
  <si>
    <t>EFECTIVO Y EQUIVALENTES DE EFECTIVO AL PRINCIPIO DEL PERIODO</t>
  </si>
  <si>
    <t>EFECTIVO Y EQUIVALENTES AL EFECTIVO AL FINAL DEL PERIODO</t>
  </si>
  <si>
    <t xml:space="preserve">              Directora Ejecutiva</t>
  </si>
  <si>
    <t xml:space="preserve">      Mercedes Yolanda Pujols</t>
  </si>
  <si>
    <t xml:space="preserve">               Contadora</t>
  </si>
  <si>
    <t>NOTAS EXPLICATIVAS DE LOS ESTADOS FINANCIEROS</t>
  </si>
  <si>
    <t>NOMBRE</t>
  </si>
  <si>
    <t xml:space="preserve"> CARGO </t>
  </si>
  <si>
    <t xml:space="preserve">Víctor Valdez                                </t>
  </si>
  <si>
    <t>Johana Altagracia Pimentel</t>
  </si>
  <si>
    <t xml:space="preserve">Lissette Batista                             </t>
  </si>
  <si>
    <t>Samila Fernández</t>
  </si>
  <si>
    <t>2.-BASE DE PRESENTACION</t>
  </si>
  <si>
    <t>El presupuesto se aprueba según la base contable de efectivo siguiendo una clasificación de pago por objeto. El presupuesto aprobado cubre el período fiscal que va desde el 1ro. de enero hasta el 31 de Diciembre 2023 y es incluido como información suplementaria en los estados financieros  cortados a esta mismas fecha y sus notas.</t>
  </si>
  <si>
    <t>3.-MONEDA FUNCIONAL Y DE PRESENTACION</t>
  </si>
  <si>
    <t>Los estados Financieros están presentados en RD$ pesos dominicanos, que es la moneda Nacional y funcional Del Conadis.</t>
  </si>
  <si>
    <t>4.- USO ESTIMADO DE JUICIO</t>
  </si>
  <si>
    <t>5.- BASE DE MEDICION</t>
  </si>
  <si>
    <t>6.-RESUMEN DE POLITICAS CONTABLE</t>
  </si>
  <si>
    <t>Aquí se detalla todo lo relacionado con las principales políticas contables significativas, aplicadas consistentemente a los períodos sobre los que se informa.</t>
  </si>
  <si>
    <t>CUENTAS POR PAGAR Y COBRAR</t>
  </si>
  <si>
    <t>Los pasivos son reconocidos cuando se ha recibido el bien o servicio que los genera, independiente del momento en el que se realiza el pago.</t>
  </si>
  <si>
    <t>MOBILIARIOS Y EQUIPOS</t>
  </si>
  <si>
    <t>Las partidas de mobiliarios y equipos son medidas al costo de adquisición menos la depreciación acumulada , perdida y deterioro.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</si>
  <si>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</si>
  <si>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Un detalle del efectivo y equivalente de efectivo al 31 de diciembre de 2023 y 2022 es como sigue:</t>
  </si>
  <si>
    <t xml:space="preserve">Descripción                                                                              </t>
  </si>
  <si>
    <t xml:space="preserve">Cuenta Fondo Reponible Inst.# 3140000873 Banreservas                                             </t>
  </si>
  <si>
    <t xml:space="preserve">Cuenta Donaciones  9600438806    Banreservas                                             </t>
  </si>
  <si>
    <t xml:space="preserve">Cuenta Receptora # 0100193000B Banreservas                                             </t>
  </si>
  <si>
    <t>Total</t>
  </si>
  <si>
    <t>Nota #  8 INVENTARIOS</t>
  </si>
  <si>
    <t>INVENTARIO DE BIENES DE CONSUMO</t>
  </si>
  <si>
    <t>Alimentos y Bebidas para Humanos</t>
  </si>
  <si>
    <t>Maderas, Corchos y sus Manufacturas</t>
  </si>
  <si>
    <t>Acabados Textiles</t>
  </si>
  <si>
    <t>Papel de Escritorio</t>
  </si>
  <si>
    <t>Productos de Papel y Cartón</t>
  </si>
  <si>
    <t>Accesorios de Metal</t>
  </si>
  <si>
    <t xml:space="preserve">                        -     </t>
  </si>
  <si>
    <t>Productos de Artes Graficas</t>
  </si>
  <si>
    <t>Artículos de Plásticos</t>
  </si>
  <si>
    <t>Productos  Medicinals para Humanos</t>
  </si>
  <si>
    <t>Productos Químicos de Uso Personal</t>
  </si>
  <si>
    <t>Insecticidas Fumigantes y Otros</t>
  </si>
  <si>
    <t>Pinturas, Lacas y Barnices</t>
  </si>
  <si>
    <t>Otros Productos Químicos y Conexos</t>
  </si>
  <si>
    <t>Materiales de Limpieza</t>
  </si>
  <si>
    <t>Útiles de Escritorios, Oficina e Informática</t>
  </si>
  <si>
    <t>Útiles Escolares</t>
  </si>
  <si>
    <t>Útiles Menores, Médicos Quirúrgico</t>
  </si>
  <si>
    <t>Útiles de Cocina  y Comedor</t>
  </si>
  <si>
    <t>Utiles Diversos</t>
  </si>
  <si>
    <t>Productos Eléctricos y Afines</t>
  </si>
  <si>
    <t>Otros Repuestos y Accesorios Menores</t>
  </si>
  <si>
    <t>Productos y Útiles Varios</t>
  </si>
  <si>
    <t>Total de Bienes de Consumo</t>
  </si>
  <si>
    <t>INVENTARIO DISPOSITIVOS  PARA CESION</t>
  </si>
  <si>
    <t>Andadores Estándar Niños</t>
  </si>
  <si>
    <t>Andadores  Adultos</t>
  </si>
  <si>
    <t>Andadores con Ruedas</t>
  </si>
  <si>
    <t>Bastones Blancos No. 44</t>
  </si>
  <si>
    <t>Bastones Blancos No. 46</t>
  </si>
  <si>
    <t>Bastones Blancos No. 50</t>
  </si>
  <si>
    <t>Silla  de Ruedas  Semieléctrica</t>
  </si>
  <si>
    <t>Colchones Anti-Escara</t>
  </si>
  <si>
    <t>Muletas Canadienses Medianas</t>
  </si>
  <si>
    <t>Total Inventario Dispositivos de Apoyo Para Cesión</t>
  </si>
  <si>
    <t>TOTAL INVENTARIOS</t>
  </si>
  <si>
    <t>Nota # 9  CUENTAS POR COBRAR</t>
  </si>
  <si>
    <t>Al 31 de diciembre 2023  y 2022 en nuestros libros  existe un balance en cuenta por cobrar  según detalle:</t>
  </si>
  <si>
    <t>RNC</t>
  </si>
  <si>
    <t xml:space="preserve"> DELTA COMERCIAL, S. A</t>
  </si>
  <si>
    <t>101-011939</t>
  </si>
  <si>
    <t>Nota # 10 PAGOS ANTICIPADOS</t>
  </si>
  <si>
    <t>Un detalle de los pagos anticipados  al 31 de diciembre de 2023 y 2022 es como sigue:</t>
  </si>
  <si>
    <t>Licencia de informática</t>
  </si>
  <si>
    <t>Nota 11 .- PROPIEDAD, PLANTA Y EQUIPOS</t>
  </si>
  <si>
    <t>Terreno</t>
  </si>
  <si>
    <t>Edificaciones y Componentes</t>
  </si>
  <si>
    <t xml:space="preserve"> Mobiliarios y Equipos De Oficina </t>
  </si>
  <si>
    <t xml:space="preserve"> Equipos de Transporte </t>
  </si>
  <si>
    <t>Costos:</t>
  </si>
  <si>
    <t>Saldo al Inicio</t>
  </si>
  <si>
    <t>Adiciones</t>
  </si>
  <si>
    <t>Ajuste</t>
  </si>
  <si>
    <t xml:space="preserve">Retiros </t>
  </si>
  <si>
    <t>Saldo Final del Periodo</t>
  </si>
  <si>
    <t>Depreciación:</t>
  </si>
  <si>
    <t>Saldo Inicial</t>
  </si>
  <si>
    <t>Cargos del Periodo</t>
  </si>
  <si>
    <t>Retiros al 31/12/22</t>
  </si>
  <si>
    <t>Saldo al Final del Periodo</t>
  </si>
  <si>
    <t>Depreciacion:</t>
  </si>
  <si>
    <t>Saldo al final del periodo</t>
  </si>
  <si>
    <t>Amortizacion Cumulada</t>
  </si>
  <si>
    <t>Adiciones del periodo</t>
  </si>
  <si>
    <t>Amortizacion del Periodo</t>
  </si>
  <si>
    <t>Total Intangibles</t>
  </si>
  <si>
    <t>Un detalle de las cuentas por pagar a corto plazo  al 31 de diciembre de 2023 y 2022 es como sigue:</t>
  </si>
  <si>
    <t xml:space="preserve">Descripción                                                                                   </t>
  </si>
  <si>
    <t>PROVEEDOR</t>
  </si>
  <si>
    <t>NCF</t>
  </si>
  <si>
    <t xml:space="preserve"> RNC </t>
  </si>
  <si>
    <t>Juana Kiskauri Cabrera</t>
  </si>
  <si>
    <t>B1500000007</t>
  </si>
  <si>
    <t>001-0081949-9</t>
  </si>
  <si>
    <t>Caasd</t>
  </si>
  <si>
    <t>B1500108194</t>
  </si>
  <si>
    <t xml:space="preserve"> 401-03727-2 </t>
  </si>
  <si>
    <t>Alcaldía Distrito Nacional</t>
  </si>
  <si>
    <t>B1500047789</t>
  </si>
  <si>
    <t xml:space="preserve"> 401-00747-9 </t>
  </si>
  <si>
    <t>B1500047790</t>
  </si>
  <si>
    <t>B1500002491</t>
  </si>
  <si>
    <t xml:space="preserve"> 101-89885-2</t>
  </si>
  <si>
    <t>B1500002758</t>
  </si>
  <si>
    <t>Edeeste</t>
  </si>
  <si>
    <t>B1500306949</t>
  </si>
  <si>
    <t xml:space="preserve"> 10182021-7</t>
  </si>
  <si>
    <t>Nota # 14 RETENCIONES Y ACUMULACIONES POR PAGAR</t>
  </si>
  <si>
    <t>Un detalle de las retenciones y acumulaciones por pagar   al 31 de diciembre de 2023  y 2022 es como sigue:</t>
  </si>
  <si>
    <t>Retenciones  Impuesto IT-1</t>
  </si>
  <si>
    <t>Retenciones Impuesto IR-17</t>
  </si>
  <si>
    <t>Nota #  15   OTROS PASIVOS CORRIENTES</t>
  </si>
  <si>
    <t>a deuda Publica .</t>
  </si>
  <si>
    <t>WEPSY</t>
  </si>
  <si>
    <t>B1500000039</t>
  </si>
  <si>
    <t xml:space="preserve"> 130-41549-8 </t>
  </si>
  <si>
    <t>CAPITAL</t>
  </si>
  <si>
    <t xml:space="preserve">Al 31 de diciembre  de 2023  y 2022, la composición del capital de la Institución es como sigue:  </t>
  </si>
  <si>
    <t xml:space="preserve">Descripción                                                                                  </t>
  </si>
  <si>
    <t>Resultado del Periodo</t>
  </si>
  <si>
    <t>Resultados Acumulados</t>
  </si>
  <si>
    <t>INGRESOS</t>
  </si>
  <si>
    <t xml:space="preserve">Nota # 17 TRANSFERENCIA </t>
  </si>
  <si>
    <t>Un detalle de los ingresos por transferencias  al 31  de diciembre de 2023 y 2022 es como sigue:</t>
  </si>
  <si>
    <t xml:space="preserve">Transferencias Corrientes  Recibidas del   Gabinete  </t>
  </si>
  <si>
    <t>de Politica Social de la Presidencia</t>
  </si>
  <si>
    <t>OTROS INGRESOS</t>
  </si>
  <si>
    <t xml:space="preserve">Monto  recibido de Seguros  Reservas como liquidación  total Salvamento  </t>
  </si>
  <si>
    <t>p/daños accidente Carro Toyota Prius Póliza 2-2501-0195510</t>
  </si>
  <si>
    <t>Donaciones de Capital recibidas del Banco de Reservas</t>
  </si>
  <si>
    <t xml:space="preserve">Total </t>
  </si>
  <si>
    <t>Total Ingresos</t>
  </si>
  <si>
    <t xml:space="preserve"> Nota # 19 SUELDOS, SALARIOS Y BENEFICIOS A EMPLEADOS</t>
  </si>
  <si>
    <t>El Pago de sueldos, salarios, y  beneficios a empleados al 31 de diciembre 2023 y 2022 según detalle:</t>
  </si>
  <si>
    <t xml:space="preserve">Descripción                                                                                       </t>
  </si>
  <si>
    <t xml:space="preserve">Sueldos  y Salarios                                                                                                  </t>
  </si>
  <si>
    <t>Aporte al Seguro Familiar de Salud</t>
  </si>
  <si>
    <t>Contribuciones al Seguro de Pensiones</t>
  </si>
  <si>
    <t>Contribuciones al Seguro de Riesgo Laboral</t>
  </si>
  <si>
    <t>Sueldo Personal Temporal Contratados</t>
  </si>
  <si>
    <t xml:space="preserve">Compensación   Servicios de  Seguridad                                                                                    </t>
  </si>
  <si>
    <t>Sueldo Personal Contratado</t>
  </si>
  <si>
    <t>Incentivo por Rendimiento Individual</t>
  </si>
  <si>
    <t>Sueldo Personal Temporal En Cargos de Carrera</t>
  </si>
  <si>
    <t>Compensación Extraordinaria Anual</t>
  </si>
  <si>
    <t>Bono Por Desempeño</t>
  </si>
  <si>
    <t>Compensación por Cumplimiento Indicadores</t>
  </si>
  <si>
    <t xml:space="preserve">Regalía Pascual                                                                                       </t>
  </si>
  <si>
    <t xml:space="preserve">Vacaciones                                                                                               </t>
  </si>
  <si>
    <t>Prestaciones Económicas</t>
  </si>
  <si>
    <t>Pagos Horas Extras</t>
  </si>
  <si>
    <t>TOTAL</t>
  </si>
  <si>
    <t>Nota # 20  SUBVENCIONES Y OTROS PAGOS POR TRANSFERENCIAS</t>
  </si>
  <si>
    <t>Un detalle de la cuenta subvenciones y otros pagos por transferencia al 31 de diciembre de 2023 y 2022 es como sigue:</t>
  </si>
  <si>
    <t>Pago por transferencias Corrientes a la Asociaciones Sin Fines de Lucro</t>
  </si>
  <si>
    <t>Nota # 21  SUMINISTRO MATERIALES PARA CONSUMO</t>
  </si>
  <si>
    <t>Un detalle de los gastos de suministro y materiales para consumo al  31 de diciembre de 2023 y 2022 es como sigue:</t>
  </si>
  <si>
    <t>Alimentos y Bebidas para Personas</t>
  </si>
  <si>
    <t>Productos Forestales</t>
  </si>
  <si>
    <t>Textiles y Vestuarios</t>
  </si>
  <si>
    <t>Prendas  y Accesorios de Vestir</t>
  </si>
  <si>
    <t>Producto de Papel, Cartón e Impresos</t>
  </si>
  <si>
    <t>Utiles de Escritorios, Oficina e Informatica</t>
  </si>
  <si>
    <t>Productos Medicinales para uso Humano</t>
  </si>
  <si>
    <t>Llantas y Neumaticos</t>
  </si>
  <si>
    <t>Productos de Cuero, Caucho y Plástico</t>
  </si>
  <si>
    <t>Productos de Cal, Cemento, Yeso y Arcilla</t>
  </si>
  <si>
    <t>Productos de Vidrio, Loza y Porcelana</t>
  </si>
  <si>
    <t>Productos Minerales Metálicos y No Metálicos</t>
  </si>
  <si>
    <t>Incectisidas, Fumingantes y Otros</t>
  </si>
  <si>
    <t>Herramientas Menores</t>
  </si>
  <si>
    <t>Combustibles y Lubricantes</t>
  </si>
  <si>
    <t>Gas GLP</t>
  </si>
  <si>
    <t>Aceites y Grasa</t>
  </si>
  <si>
    <t>Productos Químicos y Conexos</t>
  </si>
  <si>
    <t>Pinturas, Lacas Barinices y Diluyentes</t>
  </si>
  <si>
    <t>Productos  y Útiles Varios</t>
  </si>
  <si>
    <t>Utiles de Cocina y Comedor</t>
  </si>
  <si>
    <t>Accesorios</t>
  </si>
  <si>
    <t>Repuestos</t>
  </si>
  <si>
    <t>Productos Electricos y Afines</t>
  </si>
  <si>
    <t xml:space="preserve">Nota # 22 Gastos de depreciación y amortización </t>
  </si>
  <si>
    <t>Un detalle de los gastos de depreciación y amortización al  31 de diciembre de 2023 y 2022 es como sigue:</t>
  </si>
  <si>
    <t xml:space="preserve">En el englon de la Amortizacion de los Intangible y las Licencias detallamos que  al 31 de Diciembre 2023 el balance de los </t>
  </si>
  <si>
    <t xml:space="preserve">inteangibles es de RD$205,837.20 </t>
  </si>
  <si>
    <t>Depreciación Equipos de Transporte</t>
  </si>
  <si>
    <t>Depreciación Mobiliarios y Equipos</t>
  </si>
  <si>
    <t>Depreciación Edificaciones</t>
  </si>
  <si>
    <t>Amortización Intangibles y Licencias</t>
  </si>
  <si>
    <t>Nota # 23 Otros Gastos</t>
  </si>
  <si>
    <t xml:space="preserve">Este monto está compuesto de  Pagos por Contratación  Bienes y Servicios más la Partida de las  Donaciones </t>
  </si>
  <si>
    <t>Servicios Básicos</t>
  </si>
  <si>
    <t>Servicios de comunicación</t>
  </si>
  <si>
    <t xml:space="preserve">         -     </t>
  </si>
  <si>
    <t>Publicidad y Impresión y Encuadernación</t>
  </si>
  <si>
    <t>Viáticos dentro  del País</t>
  </si>
  <si>
    <t>Viáticos Fuera del País</t>
  </si>
  <si>
    <t>Transporte y almacenaje</t>
  </si>
  <si>
    <t xml:space="preserve">Alquileres y Rentas </t>
  </si>
  <si>
    <t>Licencias de Informaticas</t>
  </si>
  <si>
    <t>Peaje</t>
  </si>
  <si>
    <t>Seguros</t>
  </si>
  <si>
    <t>Reparacion Menores de Edificaciones</t>
  </si>
  <si>
    <t>Servicios  Especiales de Mantenimiento y Reparacion</t>
  </si>
  <si>
    <t>Reparacion y Mantenimiento Equipos de Tramsporte</t>
  </si>
  <si>
    <t>Fumigacion</t>
  </si>
  <si>
    <t>Contratacion Obras Menores</t>
  </si>
  <si>
    <t>Lavanderia</t>
  </si>
  <si>
    <t>Otros Servicios No Personales</t>
  </si>
  <si>
    <t>Eventos Generales</t>
  </si>
  <si>
    <t xml:space="preserve">Servicios de Ingenieria </t>
  </si>
  <si>
    <t>Servicios Juridicos</t>
  </si>
  <si>
    <t>Servicios de Capacitacion</t>
  </si>
  <si>
    <t>Servicios de Informatica y Sistema computarizados</t>
  </si>
  <si>
    <t>Servicios Técnicos y Profesionales</t>
  </si>
  <si>
    <t>Otras Contratación de Servicios</t>
  </si>
  <si>
    <t>Servicios de alimentacion</t>
  </si>
  <si>
    <t>Servicios de Catering</t>
  </si>
  <si>
    <t>Gastos  en Cesion  de Dispositivos de Apoyo</t>
  </si>
  <si>
    <t>Nota # 24 GASTOS FINANCIEROS</t>
  </si>
  <si>
    <t>Comisiones Bancarias</t>
  </si>
  <si>
    <t xml:space="preserve">Este monto corresponde a los cargos bancarios realizados por el Banco  de Reservas </t>
  </si>
  <si>
    <t>en el año  2023 tanto en la cuenta del  Fondo Reponible como  en la cuenta bancaria</t>
  </si>
  <si>
    <t xml:space="preserve"> que tenemos  correspondiente a Donaciones para diferentes proyectos.</t>
  </si>
  <si>
    <t>Descripcion</t>
  </si>
  <si>
    <t>Banco de Reservas Cta Fondo Reponible Institucional 3140000873</t>
  </si>
  <si>
    <t>Banco de Reservas Cta Donaciones p/diferenctes Proyectos 9600438806</t>
  </si>
  <si>
    <t xml:space="preserve">               Directora Ejecutiva</t>
  </si>
  <si>
    <t xml:space="preserve">        Mercedes Yolanda Pujols</t>
  </si>
  <si>
    <t xml:space="preserve">                     Contadora</t>
  </si>
  <si>
    <t xml:space="preserve">                  Encargada Financiera</t>
  </si>
  <si>
    <t xml:space="preserve">                      Dilenia de Jesus</t>
  </si>
  <si>
    <t>DEL  EJERCICIO TERMINADO AL  31 DE DICIEMBRE  2023 y 2022</t>
  </si>
  <si>
    <t>Jean Carlos Matos Tejada</t>
  </si>
  <si>
    <t>ESTADO DE CAMBIO DE ACTIVO NETO/PATRIMONIO</t>
  </si>
  <si>
    <t>Saldo al 31 de diciembre de 2021</t>
  </si>
  <si>
    <t xml:space="preserve">Cambio en políticas contables </t>
  </si>
  <si>
    <t>Revaluación de Propiedad, planta y equipo</t>
  </si>
  <si>
    <t>Ajuste al patrimonio</t>
  </si>
  <si>
    <t>Resultado del período</t>
  </si>
  <si>
    <t>Saldo al 31 de diciembre de 2022</t>
  </si>
  <si>
    <t>Efecto del gasto de depreciación de los activos revaluados</t>
  </si>
  <si>
    <t xml:space="preserve">  -</t>
  </si>
  <si>
    <t>Saldo al 31 de diciembre de 2023</t>
  </si>
  <si>
    <t>Directora  Ejecutiva</t>
  </si>
  <si>
    <t>OTROS COBROS</t>
  </si>
  <si>
    <t>Impuestos, Legalizaciones, Declaracion  tardia de  Nacimiento  y Otros</t>
  </si>
  <si>
    <t>a personas con Discapacidad,Impuestos y recargos Nominas atrasadas</t>
  </si>
  <si>
    <t>PRESUPUESTO SOBRE LA BASE DE EFECTIVO</t>
  </si>
  <si>
    <t>(CLASIFICACION DE INGRESOS Y GASTOS POR OBJETO)</t>
  </si>
  <si>
    <t>Directora Ejecutiva</t>
  </si>
  <si>
    <t>Seguros Vehiculos</t>
  </si>
  <si>
    <t>Poliza de Incendios y Lineas Aliadas</t>
  </si>
  <si>
    <t>Programas de Informatica</t>
  </si>
  <si>
    <t>Saldo  Inicial</t>
  </si>
  <si>
    <t xml:space="preserve">                        Encargada Financiera</t>
  </si>
  <si>
    <t xml:space="preserve">                                      Director Administrativo Financiero</t>
  </si>
  <si>
    <t xml:space="preserve">                                    Encargada Financiera</t>
  </si>
  <si>
    <t>CONADIS  presenta su presupuesto aprobado según la base contable de efectivo y los estados financieros sobre la base de acumulación (o devengado) conforme  a las  estipulaciones de las Normas Internacionales de Contabilidad del Sector  Público:  Presentación de   Información del Presupuesto en los Estados Financieros.</t>
  </si>
  <si>
    <t xml:space="preserve">Este balance corresponde a una cuenta por pagar de años anteriores y que esta en proceso de pasarla </t>
  </si>
  <si>
    <t>INTANGIBLES</t>
  </si>
  <si>
    <t xml:space="preserve">Un detalle de las partidas  del  Inventario  de  Bienes para  consumo , asi como del inventario de dispositivos de 
apoyo al 31 de diciembre de 2023 y 2022 es como sigue:              </t>
  </si>
  <si>
    <t>Concepto</t>
  </si>
  <si>
    <t>Presupuesto Reformado (A)</t>
  </si>
  <si>
    <t>Presupuesto Ejecutado (B)</t>
  </si>
  <si>
    <t>Ingresos totales</t>
  </si>
  <si>
    <t>Impuestos</t>
  </si>
  <si>
    <t>Contribuciones Sociales</t>
  </si>
  <si>
    <t>Donaciones</t>
  </si>
  <si>
    <t>Transferencias</t>
  </si>
  <si>
    <t>Ingresos por contraprestación</t>
  </si>
  <si>
    <t>Otros ingresos</t>
  </si>
  <si>
    <t>Venta de activos no financieros</t>
  </si>
  <si>
    <t>Activos financieros con fines de política</t>
  </si>
  <si>
    <t>Ingresos a especificar</t>
  </si>
  <si>
    <t>Gastos totales</t>
  </si>
  <si>
    <t>Remuneraciones y contribuciones</t>
  </si>
  <si>
    <t>Contratación de servicios</t>
  </si>
  <si>
    <t>Materiales y suministros</t>
  </si>
  <si>
    <t>Transferencias corrientes</t>
  </si>
  <si>
    <t>Transferencias de capital</t>
  </si>
  <si>
    <t>Bienes muebles, inmuebles e intangibles</t>
  </si>
  <si>
    <t>Obras</t>
  </si>
  <si>
    <t>Gastos financieros</t>
  </si>
  <si>
    <r>
      <rPr>
        <b/>
        <sz val="12"/>
        <color rgb="FF231F20"/>
        <rFont val="Arial"/>
        <family val="2"/>
      </rPr>
      <t>Resultado financiero (1-2)</t>
    </r>
  </si>
  <si>
    <t>Variación 
(D=A-B)</t>
  </si>
  <si>
    <t>%  Variacion Ejecución (C=B/A)</t>
  </si>
  <si>
    <t>Copy Solutions International. S. A.</t>
  </si>
  <si>
    <t>Estos Estados Financieros  se han preparado sobre la base del costo histórico.</t>
  </si>
  <si>
    <t xml:space="preserve">Banco AL Reservas Pago Membresía  Prog Iberoamericano  </t>
  </si>
  <si>
    <t>de Derecho PCD/PID</t>
  </si>
  <si>
    <t>Capital Aportado</t>
  </si>
  <si>
    <t>Cambio en Politicas Contables</t>
  </si>
  <si>
    <t>Revaluación</t>
  </si>
  <si>
    <t>Total Activos Netos y Patrimonios</t>
  </si>
  <si>
    <t xml:space="preserve">1.- CONSEJO NACIONAL DE DISCAPACIDAD (CONADIS) Institución Sin Fines de Lucro Institución que tiene por objeto   velar y garantizar la igualdad de derechos y la equiparación de oportunidades a todas las personas con discapacidad y regula a las personas morales sin fines de lucro, cuyo objeto social sea trabajar para mejorar la calidad de vida de las personas con discapacidad y dada la necesidad de que en la República Dominicana existiese un instrumento legal que propicie y garantice la integración social, económica   y cultural de las personas con discapacidad se crea   la Ley 42-2000, del 30 de junio del año 2000, la cual fue derogada por la Ley 5-13 .CONADIS tiene su domicilio en la calle Proyecto 27 de febrero No. 12, Miraflores, Santo Domingo, R. D.						
						</t>
  </si>
  <si>
    <t>Al 31  de diciembre  2023, los Funcionarios Principales del CONADIS son los descrito a continuación:</t>
  </si>
  <si>
    <t>La preparación de los Estados   Financieros de    conformidad con las Normas Internacionales de Contabilidad del Sector Público (NICSP) requiere que la administración realice juicios, estimaciones y supuestos que afectan la aplicación de las políticas contables y los montos   de los elementos de los estados financieros (activos, pasivos, ingresos y gastos) reportados. Los resultados reales pueden diferir de estas estimaciones.</t>
  </si>
  <si>
    <t>Utiles Menores Medicos y Quirurgico</t>
  </si>
  <si>
    <t>Pasajes y Gastos de Transporte</t>
  </si>
  <si>
    <t xml:space="preserve">     Encargada Financiera</t>
  </si>
  <si>
    <t>Adquisición de Activos Financieros con fines de Políticas</t>
  </si>
  <si>
    <t>Nota # 7 EFECTIVO EQUIVALENTE DE EFECTIVO ( Adjunto Anexo I,II,III)</t>
  </si>
  <si>
    <t>ESTADO DE RENDIMIENTO FINANCIERO (Anexo V)</t>
  </si>
  <si>
    <t>Claudia María Pimentel Melgen</t>
  </si>
  <si>
    <t xml:space="preserve">Directora Ejecutiva </t>
  </si>
  <si>
    <t xml:space="preserve">Director Administrativo Financiero </t>
  </si>
  <si>
    <t>Ana Luisa Martín Vela</t>
  </si>
  <si>
    <t>Directora Técnica</t>
  </si>
  <si>
    <t>Encargada Financiera Interina</t>
  </si>
  <si>
    <t xml:space="preserve">Encargada Gestión Humana  </t>
  </si>
  <si>
    <t xml:space="preserve">Encargada Administrativa </t>
  </si>
  <si>
    <t xml:space="preserve">Susana Elisabeth Cornielle                </t>
  </si>
  <si>
    <t xml:space="preserve">Encargada de Planificación </t>
  </si>
  <si>
    <t xml:space="preserve">Encargada de Compras </t>
  </si>
  <si>
    <t>Encargado de Tecnología de la Información</t>
  </si>
  <si>
    <t>Encargada de Contabilidad</t>
  </si>
  <si>
    <t>Arabelly Villar Sánchez</t>
  </si>
  <si>
    <t>Encargada de Presupuesto</t>
  </si>
  <si>
    <t>Nota # 13 CUENTAS POR PAGAR A CORTO PLAZO (IV)</t>
  </si>
  <si>
    <t>Nota # 18  RECARGO, MULTAS Y OTROS INGRESOS (VI)</t>
  </si>
  <si>
    <t>de Dispositivos de Apoyo Entregados, ver detalle:</t>
  </si>
  <si>
    <t>Reexpresado</t>
  </si>
  <si>
    <t>Nota #  16   ACTIVOS NETOS/PATRIMONIO(Ver Anexo)</t>
  </si>
  <si>
    <t xml:space="preserve">Al cierre del 31  diciembre de 2023, se efectuó la revisión del saldo de disponibilidad en cuenta 0100193000B, la misma presentaba diferencias  con respecto a lo registros de libro de contabilidad por transcripcion  en el periodo 2022. Como resultado de esta evaluación se realizan los ajustes en reexpresion retroactiva  ,que afecto el resultado acumulado del periodo anterior . La  finalidad es  proveer información de la realidad de los saldos disponibles,  confiable y relevante para la necesidad de toma de decisiones económicas. </t>
  </si>
  <si>
    <t xml:space="preserve">Al cierre del 31  diciembre de 2023, se efectuó la revisión del saldo de disponibilidad en cuenta 0100193000B, la misma presentaba diferencias  con respecto a lo registros de libro de contabilidad por transcripcion  en el periodo 2022. Como resultado de esta evaluación se realizan los ajustes en reexpresion retroactiva   ,que afecto el efectivo y equivalente de efectivo del periodo anterior. La  finalidad es  proveer información de la realidad de los saldos disponibles,  confiable y relevante para la necesidad de toma de decisiones económicas. </t>
  </si>
  <si>
    <t xml:space="preserve">            Claudia María  Pimentel Melgen</t>
  </si>
  <si>
    <t xml:space="preserve">     Dilenia de Jesús</t>
  </si>
  <si>
    <t xml:space="preserve">                                              Victor  Valdez Rodríguez</t>
  </si>
  <si>
    <t>Claudia María  Pimentel Melgen</t>
  </si>
  <si>
    <t xml:space="preserve">                                           Victor  Valdez Rodríguez</t>
  </si>
  <si>
    <t xml:space="preserve">           Dilenia de Jesús</t>
  </si>
  <si>
    <t xml:space="preserve">            Encargada Financiera</t>
  </si>
  <si>
    <t xml:space="preserve">                              Victor  Valdez Rodríguez</t>
  </si>
  <si>
    <t xml:space="preserve">                            Victor  Valdez Rodríguez</t>
  </si>
  <si>
    <t xml:space="preserve">                                                       Victor  Valdez Rodríguez</t>
  </si>
  <si>
    <t xml:space="preserve">                     Dilenia de Jesús</t>
  </si>
  <si>
    <t xml:space="preserve">                                                               Director Administrativo Financiero</t>
  </si>
  <si>
    <t xml:space="preserve">                                     Director Administrativo Financiero</t>
  </si>
  <si>
    <t xml:space="preserve">                    Director Administrativo Financiero</t>
  </si>
  <si>
    <t>DEL 1RO DE ENERO AL 30 DE 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</si>
</sst>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43" formatCode="_(* #,##0.00_);_(* \(#,##0.00\);_(* &quot;-&quot;??_);_(@_)"/>
    <numFmt numFmtId="164" formatCode="_-* #,##0.00_-;\-* #,##0.00_-;_-* &quot;-&quot;??_-;_-@_-"/>
    <numFmt numFmtId="165" formatCode="_(* #,##0_);_(* \(#,##0\);_(* &quot;-&quot;??_);_(@_)"/>
    <numFmt numFmtId="166" formatCode="_-* #,##0.00\ _P_t_s_-;\-* #,##0.00\ _P_t_s_-;_-* &quot;-&quot;??\ _P_t_s_-;_-@_-"/>
    <numFmt numFmtId="167" formatCode="###0;###0"/>
    <numFmt numFmtId="168" formatCode="###0.0;###0.0"/>
    <numFmt numFmtId="169" formatCode="_-* #,##0_-;\-* #,##0_-;_-* &quot;-&quot;??_-;_-@_-"/>
    <numFmt numFmtId="170" formatCode="#,##0.00;[Red]#,##0.00"/>
    <numFmt numFmtId="171" formatCode="&quot;$&quot;#,##0.00"/>
  </numFmts>
  <fonts count="69" x14ac:knownFonts="1">
    <font>
      <sz val="11"/>
      <color theme="1"/>
      <name val="Calibri"/>
      <family val="2"/>
      <scheme val="minor"/>
    </font>
    <font>
      <sz val="12"/>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8"/>
      <color theme="3"/>
      <name val="Cambria"/>
      <family val="2"/>
      <scheme val="major"/>
    </font>
    <font>
      <b/>
      <sz val="12"/>
      <color theme="3"/>
      <name val="Cambria"/>
      <family val="1"/>
      <scheme val="major"/>
    </font>
    <font>
      <sz val="10"/>
      <name val="Arial"/>
      <family val="2"/>
    </font>
    <font>
      <b/>
      <sz val="12"/>
      <color rgb="FF002060"/>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1"/>
      <color rgb="FF002060"/>
      <name val="Calibri"/>
      <family val="2"/>
      <scheme val="minor"/>
    </font>
    <font>
      <sz val="11"/>
      <name val="Calibri"/>
      <family val="2"/>
      <scheme val="minor"/>
    </font>
    <font>
      <b/>
      <sz val="11"/>
      <color theme="1"/>
      <name val="Calibri"/>
      <family val="2"/>
      <scheme val="minor"/>
    </font>
    <font>
      <b/>
      <sz val="11"/>
      <color rgb="FF231F20"/>
      <name val="Times New Roman"/>
      <family val="1"/>
    </font>
    <font>
      <b/>
      <sz val="11"/>
      <color rgb="FF000000"/>
      <name val="Times New Roman"/>
      <family val="1"/>
    </font>
    <font>
      <b/>
      <sz val="14"/>
      <color theme="3" tint="-0.249977111117893"/>
      <name val="Cambria"/>
      <family val="2"/>
      <scheme val="major"/>
    </font>
    <font>
      <b/>
      <sz val="12"/>
      <color theme="3" tint="-0.249977111117893"/>
      <name val="Cambria"/>
      <family val="1"/>
      <scheme val="major"/>
    </font>
    <font>
      <b/>
      <sz val="12"/>
      <color rgb="FF002060"/>
      <name val="Cambria"/>
      <family val="1"/>
      <scheme val="major"/>
    </font>
    <font>
      <b/>
      <sz val="12"/>
      <color theme="4" tint="-0.249977111117893"/>
      <name val="Cambria"/>
      <family val="1"/>
      <scheme val="major"/>
    </font>
    <font>
      <sz val="12"/>
      <color rgb="FF231F20"/>
      <name val="Times New Roman"/>
      <family val="1"/>
    </font>
    <font>
      <sz val="11"/>
      <color rgb="FF231F20"/>
      <name val="Calibri"/>
      <family val="2"/>
      <scheme val="minor"/>
    </font>
    <font>
      <b/>
      <sz val="11"/>
      <color rgb="FF231F20"/>
      <name val="Calibri"/>
      <family val="2"/>
      <scheme val="minor"/>
    </font>
    <font>
      <u/>
      <sz val="11"/>
      <color rgb="FF231F20"/>
      <name val="Calibri"/>
      <family val="2"/>
      <scheme val="minor"/>
    </font>
    <font>
      <b/>
      <sz val="11"/>
      <color theme="3" tint="-0.249977111117893"/>
      <name val="Calibri"/>
      <family val="2"/>
      <scheme val="minor"/>
    </font>
    <font>
      <sz val="10"/>
      <color theme="1"/>
      <name val="Calibri"/>
      <family val="2"/>
      <scheme val="minor"/>
    </font>
    <font>
      <i/>
      <sz val="11"/>
      <color theme="1"/>
      <name val="Calibri"/>
      <family val="2"/>
      <scheme val="minor"/>
    </font>
    <font>
      <sz val="12"/>
      <color theme="1"/>
      <name val="Tahoma"/>
      <family val="2"/>
    </font>
    <font>
      <i/>
      <sz val="11"/>
      <color rgb="FF1F497D"/>
      <name val="Tahoma"/>
      <family val="2"/>
    </font>
    <font>
      <i/>
      <sz val="11"/>
      <color rgb="FF000000"/>
      <name val="Tahoma"/>
      <family val="2"/>
    </font>
    <font>
      <i/>
      <sz val="11"/>
      <color rgb="FF000000"/>
      <name val="Calibri"/>
      <family val="2"/>
      <scheme val="minor"/>
    </font>
    <font>
      <b/>
      <i/>
      <sz val="11"/>
      <color theme="1"/>
      <name val="Calibri"/>
      <family val="2"/>
      <scheme val="minor"/>
    </font>
    <font>
      <b/>
      <i/>
      <sz val="11"/>
      <color rgb="FF000000"/>
      <name val="Calibri"/>
      <family val="2"/>
      <scheme val="minor"/>
    </font>
    <font>
      <b/>
      <sz val="10"/>
      <color theme="1"/>
      <name val="Calibri"/>
      <family val="2"/>
      <scheme val="minor"/>
    </font>
    <font>
      <b/>
      <i/>
      <sz val="12"/>
      <color theme="1"/>
      <name val="Calibri"/>
      <family val="2"/>
      <scheme val="minor"/>
    </font>
    <font>
      <i/>
      <sz val="12"/>
      <color theme="1"/>
      <name val="Calibri"/>
      <family val="2"/>
      <scheme val="minor"/>
    </font>
    <font>
      <i/>
      <u/>
      <sz val="11"/>
      <color theme="1"/>
      <name val="Calibri"/>
      <family val="2"/>
      <scheme val="minor"/>
    </font>
    <font>
      <b/>
      <i/>
      <u/>
      <sz val="11"/>
      <color theme="1"/>
      <name val="Calibri"/>
      <family val="2"/>
      <scheme val="minor"/>
    </font>
    <font>
      <sz val="10"/>
      <color theme="1"/>
      <name val="Arial"/>
      <family val="2"/>
    </font>
    <font>
      <sz val="7.5"/>
      <color theme="1"/>
      <name val="Arial"/>
      <family val="2"/>
    </font>
    <font>
      <b/>
      <sz val="11"/>
      <color rgb="FF231F20"/>
      <name val="Arial"/>
      <family val="2"/>
    </font>
    <font>
      <sz val="6.5"/>
      <color theme="1"/>
      <name val="Arial"/>
      <family val="2"/>
    </font>
    <font>
      <sz val="6.5"/>
      <color theme="1"/>
      <name val="Calibri"/>
      <family val="2"/>
      <scheme val="minor"/>
    </font>
    <font>
      <b/>
      <sz val="9"/>
      <color rgb="FF231F20"/>
      <name val="Times New Roman"/>
      <family val="1"/>
    </font>
    <font>
      <b/>
      <sz val="12"/>
      <color rgb="FF231F20"/>
      <name val="Arial"/>
      <family val="2"/>
    </font>
    <font>
      <sz val="12"/>
      <color rgb="FF231F20"/>
      <name val="Arial"/>
      <family val="2"/>
    </font>
    <font>
      <sz val="11"/>
      <color theme="1"/>
      <name val="Arial"/>
      <family val="2"/>
    </font>
    <font>
      <sz val="9"/>
      <color theme="1"/>
      <name val="Arial"/>
      <family val="2"/>
    </font>
    <font>
      <u/>
      <sz val="11"/>
      <color theme="1"/>
      <name val="Calibri"/>
      <family val="2"/>
      <scheme val="minor"/>
    </font>
    <font>
      <b/>
      <sz val="11"/>
      <color theme="4" tint="-0.249977111117893"/>
      <name val="Times New Roman"/>
      <family val="1"/>
    </font>
    <font>
      <b/>
      <sz val="13"/>
      <color theme="1"/>
      <name val="Calibri"/>
      <family val="2"/>
      <scheme val="minor"/>
    </font>
    <font>
      <sz val="13"/>
      <color theme="1"/>
      <name val="Calibri"/>
      <family val="2"/>
      <scheme val="minor"/>
    </font>
    <font>
      <b/>
      <sz val="13"/>
      <color theme="1" tint="4.9989318521683403E-2"/>
      <name val="Calibri"/>
      <family val="2"/>
      <scheme val="minor"/>
    </font>
    <font>
      <sz val="12"/>
      <color theme="1"/>
      <name val="Arial"/>
      <family val="2"/>
    </font>
    <font>
      <b/>
      <i/>
      <sz val="14"/>
      <color theme="3" tint="-0.499984740745262"/>
      <name val="Calibri"/>
      <family val="2"/>
      <scheme val="minor"/>
    </font>
    <font>
      <b/>
      <i/>
      <sz val="12"/>
      <color theme="3" tint="-0.499984740745262"/>
      <name val="Calibri"/>
      <family val="2"/>
      <scheme val="minor"/>
    </font>
    <font>
      <b/>
      <sz val="12"/>
      <color theme="3" tint="-0.499984740745262"/>
      <name val="Cambria"/>
      <family val="2"/>
      <scheme val="major"/>
    </font>
    <font>
      <sz val="11"/>
      <color theme="3" tint="-0.499984740745262"/>
      <name val="Calibri"/>
      <family val="2"/>
      <scheme val="minor"/>
    </font>
    <font>
      <b/>
      <sz val="11"/>
      <color theme="3" tint="-0.499984740745262"/>
      <name val="Times New Roman"/>
      <family val="1"/>
    </font>
    <font>
      <sz val="11"/>
      <color theme="3" tint="-0.499984740745262"/>
      <name val="Arial"/>
      <family val="2"/>
    </font>
    <font>
      <b/>
      <sz val="12"/>
      <color theme="3" tint="-0.499984740745262"/>
      <name val="Times New Roman"/>
      <family val="1"/>
    </font>
    <font>
      <b/>
      <sz val="12"/>
      <color theme="3" tint="-0.499984740745262"/>
      <name val="Cambria"/>
      <family val="1"/>
      <scheme val="major"/>
    </font>
    <font>
      <b/>
      <sz val="12"/>
      <color theme="3" tint="-0.249977111117893"/>
      <name val="Calibri"/>
      <family val="2"/>
      <scheme val="minor"/>
    </font>
    <font>
      <b/>
      <sz val="12"/>
      <name val="Arial"/>
      <family val="2"/>
    </font>
    <font>
      <b/>
      <sz val="12"/>
      <color rgb="FF000000"/>
      <name val="Arial"/>
      <family val="2"/>
    </font>
    <font>
      <sz val="12"/>
      <color rgb="FF000000"/>
      <name val="Arial"/>
      <family val="2"/>
    </font>
    <font>
      <sz val="12"/>
      <name val="Arial"/>
      <family val="2"/>
    </font>
    <font>
      <i/>
      <sz val="12"/>
      <color theme="1"/>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style="double">
        <color indexed="64"/>
      </bottom>
      <diagonal/>
    </border>
    <border>
      <left/>
      <right/>
      <top/>
      <bottom style="thick">
        <color theme="4"/>
      </bottom>
      <diagonal/>
    </border>
    <border>
      <left/>
      <right/>
      <top/>
      <bottom style="medium">
        <color indexed="64"/>
      </bottom>
      <diagonal/>
    </border>
    <border>
      <left/>
      <right/>
      <top/>
      <bottom style="thin">
        <color indexed="64"/>
      </bottom>
      <diagonal/>
    </border>
    <border>
      <left/>
      <right/>
      <top/>
      <bottom style="double">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thick">
        <color theme="4" tint="-0.24994659260841701"/>
      </bottom>
      <diagonal/>
    </border>
    <border>
      <left/>
      <right/>
      <top style="thin">
        <color indexed="64"/>
      </top>
      <bottom style="thin">
        <color indexed="64"/>
      </bottom>
      <diagonal/>
    </border>
  </borders>
  <cellStyleXfs count="14">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164" fontId="2" fillId="0" borderId="0" applyFont="0" applyFill="0" applyBorder="0" applyAlignment="0" applyProtection="0"/>
    <xf numFmtId="0" fontId="3" fillId="0" borderId="0" applyNumberFormat="0" applyFill="0" applyBorder="0" applyAlignment="0" applyProtection="0"/>
    <xf numFmtId="166" fontId="7" fillId="0" borderId="0" applyFont="0" applyFill="0" applyBorder="0" applyAlignment="0" applyProtection="0"/>
    <xf numFmtId="0" fontId="5" fillId="0" borderId="0" applyNumberFormat="0" applyFill="0" applyBorder="0" applyAlignment="0" applyProtection="0"/>
    <xf numFmtId="164" fontId="2" fillId="0" borderId="0" applyFont="0" applyFill="0" applyBorder="0" applyAlignment="0" applyProtection="0"/>
    <xf numFmtId="0" fontId="7"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262">
    <xf numFmtId="0" fontId="0" fillId="0" borderId="0" xfId="0"/>
    <xf numFmtId="0" fontId="21" fillId="2" borderId="0" xfId="0" applyFont="1" applyFill="1" applyAlignment="1">
      <alignment vertical="center" wrapText="1"/>
    </xf>
    <xf numFmtId="165" fontId="21" fillId="2" borderId="0" xfId="1" applyNumberFormat="1" applyFont="1" applyFill="1" applyAlignment="1">
      <alignment horizontal="center" vertical="center" wrapText="1"/>
    </xf>
    <xf numFmtId="0" fontId="1" fillId="2" borderId="0" xfId="0" applyFont="1" applyFill="1"/>
    <xf numFmtId="0" fontId="22" fillId="2" borderId="0" xfId="0" applyFont="1" applyFill="1" applyAlignment="1">
      <alignment vertical="center" wrapText="1"/>
    </xf>
    <xf numFmtId="165" fontId="22" fillId="2" borderId="0" xfId="1" applyNumberFormat="1" applyFont="1" applyFill="1" applyAlignment="1">
      <alignment horizontal="center" vertical="center" wrapText="1"/>
    </xf>
    <xf numFmtId="0" fontId="26" fillId="2" borderId="0" xfId="0" applyFont="1" applyFill="1"/>
    <xf numFmtId="0" fontId="27" fillId="2" borderId="0" xfId="0" applyFont="1" applyFill="1"/>
    <xf numFmtId="43" fontId="27" fillId="2" borderId="0" xfId="1" applyFont="1" applyFill="1"/>
    <xf numFmtId="0" fontId="28" fillId="2" borderId="0" xfId="0" applyFont="1" applyFill="1"/>
    <xf numFmtId="0" fontId="27" fillId="2" borderId="0" xfId="0" applyFont="1" applyFill="1" applyAlignment="1">
      <alignment vertical="center" wrapText="1"/>
    </xf>
    <xf numFmtId="0" fontId="34" fillId="2" borderId="0" xfId="0" applyFont="1" applyFill="1"/>
    <xf numFmtId="0" fontId="29" fillId="2" borderId="0" xfId="0" applyFont="1" applyFill="1" applyAlignment="1">
      <alignment horizontal="center" vertical="center"/>
    </xf>
    <xf numFmtId="0" fontId="30" fillId="2" borderId="0" xfId="0" applyFont="1" applyFill="1" applyAlignment="1">
      <alignment vertical="center" wrapText="1"/>
    </xf>
    <xf numFmtId="0" fontId="32" fillId="2" borderId="0" xfId="0" applyFont="1" applyFill="1"/>
    <xf numFmtId="0" fontId="32" fillId="2" borderId="0" xfId="0" applyFont="1" applyFill="1" applyAlignment="1">
      <alignment vertical="center"/>
    </xf>
    <xf numFmtId="0" fontId="35" fillId="2" borderId="0" xfId="0" applyFont="1" applyFill="1"/>
    <xf numFmtId="0" fontId="36" fillId="2" borderId="0" xfId="0" applyFont="1" applyFill="1"/>
    <xf numFmtId="0" fontId="35" fillId="2" borderId="0" xfId="0" applyFont="1" applyFill="1" applyAlignment="1">
      <alignment vertical="center"/>
    </xf>
    <xf numFmtId="0" fontId="37" fillId="2" borderId="0" xfId="0" applyFont="1" applyFill="1"/>
    <xf numFmtId="43" fontId="32" fillId="2" borderId="0" xfId="1" applyFont="1" applyFill="1"/>
    <xf numFmtId="0" fontId="38" fillId="2" borderId="0" xfId="0" applyFont="1" applyFill="1"/>
    <xf numFmtId="0" fontId="32" fillId="2" borderId="9" xfId="0" applyFont="1" applyFill="1" applyBorder="1" applyAlignment="1">
      <alignment horizontal="center" wrapText="1"/>
    </xf>
    <xf numFmtId="0" fontId="0" fillId="2" borderId="0" xfId="0" applyFill="1"/>
    <xf numFmtId="0" fontId="0" fillId="2" borderId="0" xfId="0" applyFont="1" applyFill="1"/>
    <xf numFmtId="0" fontId="12" fillId="2" borderId="0" xfId="0" applyFont="1" applyFill="1" applyAlignment="1">
      <alignment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13" fillId="2" borderId="0" xfId="9" applyFont="1" applyFill="1" applyAlignment="1">
      <alignment horizontal="left"/>
    </xf>
    <xf numFmtId="165" fontId="1" fillId="2" borderId="0" xfId="1" applyNumberFormat="1" applyFont="1" applyFill="1" applyBorder="1"/>
    <xf numFmtId="165" fontId="1" fillId="2" borderId="4" xfId="1" applyNumberFormat="1" applyFont="1" applyFill="1" applyBorder="1"/>
    <xf numFmtId="165" fontId="9" fillId="2" borderId="0" xfId="0" applyNumberFormat="1" applyFont="1" applyFill="1" applyBorder="1"/>
    <xf numFmtId="0" fontId="13" fillId="2" borderId="0" xfId="9" applyFont="1" applyFill="1" applyAlignment="1">
      <alignment horizontal="center"/>
    </xf>
    <xf numFmtId="165" fontId="1" fillId="2" borderId="0" xfId="0" applyNumberFormat="1" applyFont="1" applyFill="1"/>
    <xf numFmtId="165" fontId="1" fillId="2" borderId="0" xfId="1" applyNumberFormat="1" applyFont="1" applyFill="1"/>
    <xf numFmtId="0" fontId="13" fillId="2" borderId="0" xfId="9" applyFont="1" applyFill="1"/>
    <xf numFmtId="165" fontId="1" fillId="2" borderId="3" xfId="1" applyNumberFormat="1" applyFont="1" applyFill="1" applyBorder="1"/>
    <xf numFmtId="165" fontId="9" fillId="2" borderId="3" xfId="1" applyNumberFormat="1" applyFont="1" applyFill="1" applyBorder="1"/>
    <xf numFmtId="165" fontId="9" fillId="2" borderId="0" xfId="1" applyNumberFormat="1" applyFont="1" applyFill="1" applyBorder="1"/>
    <xf numFmtId="165" fontId="9" fillId="2" borderId="1" xfId="1" applyNumberFormat="1" applyFont="1" applyFill="1" applyBorder="1"/>
    <xf numFmtId="165" fontId="0" fillId="2" borderId="0" xfId="0" applyNumberFormat="1" applyFill="1"/>
    <xf numFmtId="0" fontId="9" fillId="2" borderId="0" xfId="0" applyFont="1" applyFill="1"/>
    <xf numFmtId="0" fontId="11" fillId="2" borderId="0" xfId="0" applyFont="1" applyFill="1" applyAlignment="1">
      <alignment horizontal="left"/>
    </xf>
    <xf numFmtId="0" fontId="11" fillId="2" borderId="0" xfId="0" applyFont="1" applyFill="1" applyAlignment="1">
      <alignment horizontal="center"/>
    </xf>
    <xf numFmtId="0" fontId="10" fillId="2" borderId="0" xfId="0" applyFont="1" applyFill="1" applyAlignment="1">
      <alignment horizontal="center"/>
    </xf>
    <xf numFmtId="0" fontId="10" fillId="2" borderId="0" xfId="0" applyFont="1" applyFill="1" applyAlignment="1">
      <alignment horizontal="left"/>
    </xf>
    <xf numFmtId="0" fontId="10" fillId="2" borderId="0" xfId="0" applyFont="1" applyFill="1"/>
    <xf numFmtId="0" fontId="19" fillId="2" borderId="0" xfId="0" applyFont="1" applyFill="1" applyAlignment="1">
      <alignment horizontal="center"/>
    </xf>
    <xf numFmtId="0" fontId="6" fillId="2" borderId="0" xfId="3" applyFont="1" applyFill="1" applyBorder="1" applyAlignment="1">
      <alignment horizontal="center"/>
    </xf>
    <xf numFmtId="165" fontId="2" fillId="2" borderId="0" xfId="1" applyNumberFormat="1" applyFont="1" applyFill="1"/>
    <xf numFmtId="0" fontId="1" fillId="2" borderId="0" xfId="0" applyFont="1" applyFill="1" applyAlignment="1">
      <alignment vertical="center"/>
    </xf>
    <xf numFmtId="165" fontId="9" fillId="2" borderId="0" xfId="0" applyNumberFormat="1" applyFont="1" applyFill="1"/>
    <xf numFmtId="165" fontId="9" fillId="2" borderId="6" xfId="1" applyNumberFormat="1" applyFont="1" applyFill="1" applyBorder="1"/>
    <xf numFmtId="165" fontId="9" fillId="2" borderId="5" xfId="0" applyNumberFormat="1" applyFont="1" applyFill="1" applyBorder="1"/>
    <xf numFmtId="165" fontId="1" fillId="2" borderId="3" xfId="0" applyNumberFormat="1" applyFont="1" applyFill="1" applyBorder="1"/>
    <xf numFmtId="165" fontId="9" fillId="2" borderId="5" xfId="1" applyNumberFormat="1" applyFont="1" applyFill="1" applyBorder="1"/>
    <xf numFmtId="165" fontId="11" fillId="2" borderId="0" xfId="0" applyNumberFormat="1" applyFont="1" applyFill="1" applyAlignment="1">
      <alignment horizontal="center"/>
    </xf>
    <xf numFmtId="0" fontId="11" fillId="2" borderId="0" xfId="0" applyFont="1" applyFill="1"/>
    <xf numFmtId="0" fontId="18" fillId="2" borderId="0" xfId="0" applyFont="1" applyFill="1" applyAlignment="1"/>
    <xf numFmtId="165" fontId="22" fillId="2" borderId="0" xfId="1" applyNumberFormat="1" applyFont="1" applyFill="1" applyAlignment="1">
      <alignment horizontal="center" vertical="center"/>
    </xf>
    <xf numFmtId="165" fontId="22" fillId="2" borderId="3" xfId="1" applyNumberFormat="1" applyFont="1" applyFill="1" applyBorder="1" applyAlignment="1">
      <alignment horizontal="center" vertical="center" wrapText="1"/>
    </xf>
    <xf numFmtId="165" fontId="14" fillId="2" borderId="0" xfId="1" applyNumberFormat="1" applyFont="1" applyFill="1" applyAlignment="1">
      <alignment horizontal="center" vertical="center" wrapText="1"/>
    </xf>
    <xf numFmtId="43" fontId="1" fillId="2" borderId="0" xfId="0" applyNumberFormat="1" applyFont="1" applyFill="1"/>
    <xf numFmtId="0" fontId="23" fillId="2" borderId="0" xfId="0" applyFont="1" applyFill="1" applyAlignment="1">
      <alignment vertical="center" wrapText="1"/>
    </xf>
    <xf numFmtId="165" fontId="23" fillId="2" borderId="0" xfId="1" applyNumberFormat="1" applyFont="1" applyFill="1" applyAlignment="1">
      <alignment horizontal="center" vertical="center" wrapText="1"/>
    </xf>
    <xf numFmtId="0" fontId="0" fillId="2" borderId="0" xfId="0" applyFill="1" applyAlignment="1">
      <alignment vertical="top" wrapText="1"/>
    </xf>
    <xf numFmtId="165" fontId="0" fillId="2" borderId="0" xfId="1" applyNumberFormat="1" applyFont="1" applyFill="1" applyAlignment="1">
      <alignment vertical="center" wrapText="1"/>
    </xf>
    <xf numFmtId="165" fontId="22" fillId="2" borderId="0" xfId="1" applyNumberFormat="1" applyFont="1" applyFill="1" applyAlignment="1">
      <alignment horizontal="justify" vertical="center" wrapText="1"/>
    </xf>
    <xf numFmtId="0" fontId="22" fillId="2" borderId="0" xfId="0" applyFont="1" applyFill="1" applyAlignment="1">
      <alignment horizontal="left" vertical="center" wrapText="1"/>
    </xf>
    <xf numFmtId="165" fontId="22" fillId="2" borderId="0" xfId="1" applyNumberFormat="1" applyFont="1" applyFill="1" applyBorder="1" applyAlignment="1">
      <alignment horizontal="center" vertical="center" wrapText="1"/>
    </xf>
    <xf numFmtId="165" fontId="24" fillId="2" borderId="0" xfId="1" applyNumberFormat="1" applyFont="1" applyFill="1" applyAlignment="1">
      <alignment horizontal="center" vertical="center" wrapText="1"/>
    </xf>
    <xf numFmtId="0" fontId="25" fillId="2" borderId="0" xfId="0" applyFont="1" applyFill="1" applyAlignment="1">
      <alignment horizontal="left" vertical="center" wrapText="1"/>
    </xf>
    <xf numFmtId="0" fontId="23" fillId="2" borderId="0" xfId="0" applyFont="1" applyFill="1" applyAlignment="1">
      <alignment horizontal="left" vertical="center" wrapText="1"/>
    </xf>
    <xf numFmtId="165" fontId="0" fillId="2" borderId="0" xfId="1" applyNumberFormat="1" applyFont="1" applyFill="1"/>
    <xf numFmtId="0" fontId="25" fillId="2" borderId="0" xfId="0" applyFont="1" applyFill="1" applyAlignment="1">
      <alignment vertical="center" wrapText="1"/>
    </xf>
    <xf numFmtId="165" fontId="23" fillId="2" borderId="3" xfId="1" applyNumberFormat="1" applyFont="1" applyFill="1" applyBorder="1" applyAlignment="1">
      <alignment horizontal="center" wrapText="1"/>
    </xf>
    <xf numFmtId="165" fontId="22" fillId="2" borderId="7" xfId="1" applyNumberFormat="1" applyFont="1" applyFill="1" applyBorder="1" applyAlignment="1">
      <alignment horizontal="center" vertical="center" wrapText="1"/>
    </xf>
    <xf numFmtId="165" fontId="23" fillId="2" borderId="1" xfId="1" applyNumberFormat="1" applyFont="1" applyFill="1" applyBorder="1" applyAlignment="1">
      <alignment horizontal="center" vertical="center" wrapText="1"/>
    </xf>
    <xf numFmtId="0" fontId="14" fillId="2" borderId="0" xfId="0" applyFont="1" applyFill="1" applyAlignment="1">
      <alignment horizontal="center"/>
    </xf>
    <xf numFmtId="0" fontId="0" fillId="2" borderId="0" xfId="0" applyFill="1" applyAlignment="1">
      <alignment horizontal="center"/>
    </xf>
    <xf numFmtId="169" fontId="45" fillId="2" borderId="1" xfId="8" applyNumberFormat="1" applyFont="1" applyFill="1" applyBorder="1" applyAlignment="1">
      <alignment horizontal="center" vertical="center" wrapText="1"/>
    </xf>
    <xf numFmtId="4" fontId="0" fillId="2" borderId="0" xfId="0" applyNumberFormat="1" applyFill="1"/>
    <xf numFmtId="43" fontId="0" fillId="2" borderId="0" xfId="0" applyNumberFormat="1" applyFill="1"/>
    <xf numFmtId="0" fontId="11" fillId="2" borderId="0" xfId="0" applyFont="1" applyFill="1" applyAlignment="1">
      <alignment horizontal="center"/>
    </xf>
    <xf numFmtId="0" fontId="10" fillId="2" borderId="0" xfId="0" applyFont="1" applyFill="1" applyAlignment="1">
      <alignment horizontal="center"/>
    </xf>
    <xf numFmtId="0" fontId="0" fillId="2" borderId="0" xfId="0" applyFill="1" applyBorder="1"/>
    <xf numFmtId="0" fontId="51" fillId="2" borderId="0" xfId="0" applyFont="1" applyFill="1" applyBorder="1" applyAlignment="1">
      <alignment horizontal="center" wrapText="1"/>
    </xf>
    <xf numFmtId="10" fontId="51" fillId="2" borderId="0" xfId="13" applyNumberFormat="1" applyFont="1" applyFill="1" applyBorder="1" applyAlignment="1">
      <alignment horizontal="center" wrapText="1"/>
    </xf>
    <xf numFmtId="10" fontId="53" fillId="2" borderId="0" xfId="13" applyNumberFormat="1" applyFont="1" applyFill="1" applyBorder="1" applyAlignment="1">
      <alignment horizontal="center" wrapText="1"/>
    </xf>
    <xf numFmtId="10" fontId="0" fillId="2" borderId="0" xfId="0" applyNumberFormat="1" applyFill="1" applyBorder="1" applyAlignment="1">
      <alignment horizontal="center"/>
    </xf>
    <xf numFmtId="165" fontId="0" fillId="2" borderId="0" xfId="0" applyNumberFormat="1" applyFill="1" applyBorder="1"/>
    <xf numFmtId="170" fontId="52" fillId="2" borderId="0" xfId="0" applyNumberFormat="1" applyFont="1" applyFill="1" applyBorder="1" applyAlignment="1">
      <alignment horizontal="center"/>
    </xf>
    <xf numFmtId="10" fontId="52" fillId="2" borderId="0" xfId="13" applyNumberFormat="1" applyFont="1" applyFill="1" applyBorder="1" applyAlignment="1">
      <alignment horizontal="center"/>
    </xf>
    <xf numFmtId="0" fontId="0" fillId="2" borderId="0" xfId="0" applyFill="1" applyBorder="1" applyAlignment="1">
      <alignment horizontal="center"/>
    </xf>
    <xf numFmtId="9" fontId="0" fillId="2" borderId="0" xfId="13" applyFont="1" applyFill="1" applyBorder="1" applyAlignment="1">
      <alignment horizontal="center"/>
    </xf>
    <xf numFmtId="0" fontId="15" fillId="2" borderId="0" xfId="0" applyFont="1" applyFill="1" applyBorder="1" applyAlignment="1">
      <alignment vertical="center"/>
    </xf>
    <xf numFmtId="0" fontId="16" fillId="2" borderId="0" xfId="0" applyFont="1" applyFill="1" applyBorder="1" applyAlignment="1">
      <alignment vertical="center"/>
    </xf>
    <xf numFmtId="0" fontId="50" fillId="2" borderId="0" xfId="0" applyFont="1" applyFill="1" applyBorder="1" applyAlignment="1">
      <alignment horizontal="center" vertical="center"/>
    </xf>
    <xf numFmtId="169" fontId="50" fillId="2" borderId="0" xfId="8" applyNumberFormat="1" applyFont="1" applyFill="1" applyBorder="1" applyAlignment="1">
      <alignment horizontal="center" vertical="center"/>
    </xf>
    <xf numFmtId="169" fontId="0" fillId="2" borderId="0" xfId="8" applyNumberFormat="1" applyFont="1" applyFill="1"/>
    <xf numFmtId="0" fontId="0" fillId="2" borderId="0" xfId="0" applyFill="1" applyAlignment="1">
      <alignment horizontal="left"/>
    </xf>
    <xf numFmtId="0" fontId="11" fillId="2" borderId="0" xfId="0" applyFont="1" applyFill="1" applyAlignment="1"/>
    <xf numFmtId="0" fontId="40" fillId="2" borderId="0" xfId="0" applyFont="1" applyFill="1" applyAlignment="1">
      <alignment vertical="center" wrapText="1"/>
    </xf>
    <xf numFmtId="0" fontId="21" fillId="2" borderId="0" xfId="0" applyFont="1" applyFill="1" applyAlignment="1">
      <alignment horizontal="left" vertical="center" wrapText="1" indent="2"/>
    </xf>
    <xf numFmtId="0" fontId="26" fillId="2" borderId="0" xfId="0" applyFont="1" applyFill="1" applyAlignment="1">
      <alignment vertical="center" wrapText="1"/>
    </xf>
    <xf numFmtId="0" fontId="21" fillId="2" borderId="0" xfId="0" applyFont="1" applyFill="1" applyAlignment="1">
      <alignment horizontal="left" vertical="center" wrapText="1" indent="3"/>
    </xf>
    <xf numFmtId="0" fontId="41" fillId="2" borderId="12" xfId="0" applyFont="1" applyFill="1" applyBorder="1" applyAlignment="1">
      <alignment horizontal="center" vertical="center" wrapText="1"/>
    </xf>
    <xf numFmtId="0" fontId="41" fillId="2" borderId="13" xfId="0" applyFont="1" applyFill="1" applyBorder="1" applyAlignment="1">
      <alignment horizontal="center" vertical="center" wrapText="1"/>
    </xf>
    <xf numFmtId="0" fontId="42" fillId="2" borderId="0" xfId="0" applyFont="1" applyFill="1" applyAlignment="1">
      <alignment vertical="center" wrapText="1"/>
    </xf>
    <xf numFmtId="0" fontId="43" fillId="2" borderId="0" xfId="0" applyFont="1" applyFill="1" applyAlignment="1">
      <alignment vertical="center" wrapText="1"/>
    </xf>
    <xf numFmtId="0" fontId="45" fillId="2" borderId="0" xfId="0" applyFont="1" applyFill="1" applyAlignment="1">
      <alignment vertical="center" wrapText="1"/>
    </xf>
    <xf numFmtId="169" fontId="45" fillId="2" borderId="0" xfId="8" applyNumberFormat="1" applyFont="1" applyFill="1" applyAlignment="1">
      <alignment horizontal="center" vertical="center" wrapText="1"/>
    </xf>
    <xf numFmtId="0" fontId="14" fillId="2" borderId="0" xfId="0" applyFont="1" applyFill="1"/>
    <xf numFmtId="0" fontId="46" fillId="2" borderId="0" xfId="0" applyFont="1" applyFill="1" applyAlignment="1">
      <alignment horizontal="left" vertical="center" wrapText="1"/>
    </xf>
    <xf numFmtId="169" fontId="47" fillId="2" borderId="0" xfId="8" applyNumberFormat="1" applyFont="1" applyFill="1" applyAlignment="1">
      <alignment vertical="top" wrapText="1"/>
    </xf>
    <xf numFmtId="169" fontId="46" fillId="2" borderId="0" xfId="8" applyNumberFormat="1" applyFont="1" applyFill="1" applyAlignment="1">
      <alignment horizontal="center" vertical="center" wrapText="1"/>
    </xf>
    <xf numFmtId="169" fontId="48" fillId="2" borderId="0" xfId="8" applyNumberFormat="1" applyFont="1" applyFill="1" applyAlignment="1">
      <alignment vertical="center" wrapText="1"/>
    </xf>
    <xf numFmtId="169" fontId="39" fillId="2" borderId="0" xfId="8" applyNumberFormat="1" applyFont="1" applyFill="1" applyAlignment="1">
      <alignment vertical="center" wrapText="1"/>
    </xf>
    <xf numFmtId="0" fontId="46" fillId="2" borderId="0" xfId="0" applyFont="1" applyFill="1" applyAlignment="1">
      <alignment vertical="center" wrapText="1"/>
    </xf>
    <xf numFmtId="169" fontId="47" fillId="2" borderId="0" xfId="8" applyNumberFormat="1" applyFont="1" applyFill="1" applyBorder="1" applyAlignment="1">
      <alignment vertical="top" wrapText="1"/>
    </xf>
    <xf numFmtId="169" fontId="39" fillId="2" borderId="0" xfId="8" applyNumberFormat="1" applyFont="1" applyFill="1" applyBorder="1" applyAlignment="1">
      <alignment vertical="center" wrapText="1"/>
    </xf>
    <xf numFmtId="169" fontId="46" fillId="2" borderId="0" xfId="8" applyNumberFormat="1" applyFont="1" applyFill="1" applyBorder="1" applyAlignment="1">
      <alignment horizontal="center" vertical="center" wrapText="1"/>
    </xf>
    <xf numFmtId="169" fontId="46" fillId="2" borderId="4" xfId="8" applyNumberFormat="1" applyFont="1" applyFill="1" applyBorder="1" applyAlignment="1">
      <alignment horizontal="center" vertical="center" wrapText="1"/>
    </xf>
    <xf numFmtId="169" fontId="46" fillId="2" borderId="4" xfId="8" applyNumberFormat="1" applyFont="1" applyFill="1" applyBorder="1" applyAlignment="1">
      <alignment horizontal="left" vertical="center" wrapText="1" indent="3"/>
    </xf>
    <xf numFmtId="169" fontId="46" fillId="2" borderId="4" xfId="8" applyNumberFormat="1" applyFont="1" applyFill="1" applyBorder="1" applyAlignment="1">
      <alignment horizontal="left" vertical="center" wrapText="1" indent="4"/>
    </xf>
    <xf numFmtId="0" fontId="40" fillId="2" borderId="0" xfId="0" applyFont="1" applyFill="1" applyAlignment="1">
      <alignment vertical="center"/>
    </xf>
    <xf numFmtId="165" fontId="2" fillId="2" borderId="0" xfId="8" applyNumberFormat="1" applyFont="1" applyFill="1"/>
    <xf numFmtId="0" fontId="49" fillId="2" borderId="0" xfId="0" applyFont="1" applyFill="1"/>
    <xf numFmtId="0" fontId="47" fillId="2" borderId="0" xfId="0" applyFont="1" applyFill="1"/>
    <xf numFmtId="0" fontId="10" fillId="2" borderId="0" xfId="0" applyFont="1" applyFill="1" applyAlignment="1">
      <alignment horizontal="center"/>
    </xf>
    <xf numFmtId="0" fontId="1" fillId="2" borderId="0" xfId="0" applyFont="1" applyFill="1" applyBorder="1"/>
    <xf numFmtId="165" fontId="22" fillId="2" borderId="0" xfId="1" applyNumberFormat="1" applyFont="1" applyFill="1" applyBorder="1" applyAlignment="1">
      <alignment horizontal="center" vertical="center"/>
    </xf>
    <xf numFmtId="165" fontId="1" fillId="2" borderId="0" xfId="0" applyNumberFormat="1" applyFont="1" applyFill="1" applyBorder="1"/>
    <xf numFmtId="0" fontId="32" fillId="2" borderId="11" xfId="0" applyFont="1" applyFill="1" applyBorder="1" applyAlignment="1">
      <alignment horizontal="center" wrapText="1"/>
    </xf>
    <xf numFmtId="3" fontId="33" fillId="2" borderId="8" xfId="0" applyNumberFormat="1" applyFont="1" applyFill="1" applyBorder="1" applyAlignment="1">
      <alignment horizontal="center" vertical="center"/>
    </xf>
    <xf numFmtId="37" fontId="32" fillId="2" borderId="1" xfId="1" applyNumberFormat="1" applyFont="1" applyFill="1" applyBorder="1"/>
    <xf numFmtId="37" fontId="32" fillId="2" borderId="0" xfId="1" applyNumberFormat="1" applyFont="1" applyFill="1" applyBorder="1"/>
    <xf numFmtId="3" fontId="27" fillId="2" borderId="0" xfId="0" applyNumberFormat="1" applyFont="1" applyFill="1"/>
    <xf numFmtId="3" fontId="30" fillId="2" borderId="0" xfId="0" applyNumberFormat="1" applyFont="1" applyFill="1" applyAlignment="1">
      <alignment vertical="center"/>
    </xf>
    <xf numFmtId="3" fontId="31" fillId="2" borderId="0" xfId="0" applyNumberFormat="1" applyFont="1" applyFill="1" applyAlignment="1">
      <alignment vertical="center"/>
    </xf>
    <xf numFmtId="3" fontId="27" fillId="2" borderId="0" xfId="0" applyNumberFormat="1" applyFont="1" applyFill="1" applyAlignment="1">
      <alignment vertical="center"/>
    </xf>
    <xf numFmtId="3" fontId="31" fillId="2" borderId="0" xfId="0" applyNumberFormat="1" applyFont="1" applyFill="1" applyAlignment="1">
      <alignment vertical="center" wrapText="1"/>
    </xf>
    <xf numFmtId="3" fontId="27" fillId="2" borderId="0" xfId="0" applyNumberFormat="1" applyFont="1" applyFill="1" applyAlignment="1">
      <alignment vertical="center" wrapText="1"/>
    </xf>
    <xf numFmtId="3" fontId="30" fillId="2" borderId="0" xfId="0" applyNumberFormat="1" applyFont="1" applyFill="1" applyAlignment="1">
      <alignment vertical="center" wrapText="1"/>
    </xf>
    <xf numFmtId="3" fontId="35" fillId="2" borderId="0" xfId="0" applyNumberFormat="1" applyFont="1" applyFill="1" applyAlignment="1">
      <alignment horizontal="center"/>
    </xf>
    <xf numFmtId="3" fontId="31" fillId="2" borderId="0" xfId="0" applyNumberFormat="1" applyFont="1" applyFill="1" applyAlignment="1">
      <alignment horizontal="center" vertical="center"/>
    </xf>
    <xf numFmtId="3" fontId="27" fillId="2" borderId="0" xfId="1" applyNumberFormat="1" applyFont="1" applyFill="1"/>
    <xf numFmtId="3" fontId="27" fillId="2" borderId="0" xfId="0" applyNumberFormat="1" applyFont="1" applyFill="1" applyAlignment="1">
      <alignment horizontal="center"/>
    </xf>
    <xf numFmtId="3" fontId="32" fillId="2" borderId="0" xfId="0" applyNumberFormat="1" applyFont="1" applyFill="1"/>
    <xf numFmtId="3" fontId="32" fillId="2" borderId="1" xfId="1" applyNumberFormat="1" applyFont="1" applyFill="1" applyBorder="1"/>
    <xf numFmtId="3" fontId="32" fillId="2" borderId="0" xfId="1" applyNumberFormat="1" applyFont="1" applyFill="1"/>
    <xf numFmtId="3" fontId="32" fillId="2" borderId="0" xfId="1" applyNumberFormat="1" applyFont="1" applyFill="1" applyBorder="1"/>
    <xf numFmtId="3" fontId="27" fillId="2" borderId="1" xfId="1" applyNumberFormat="1" applyFont="1" applyFill="1" applyBorder="1" applyAlignment="1">
      <alignment horizontal="center"/>
    </xf>
    <xf numFmtId="3" fontId="27" fillId="2" borderId="0" xfId="1" applyNumberFormat="1" applyFont="1" applyFill="1" applyAlignment="1">
      <alignment horizontal="center" vertical="top"/>
    </xf>
    <xf numFmtId="3" fontId="27" fillId="2" borderId="0" xfId="1" applyNumberFormat="1" applyFont="1" applyFill="1" applyAlignment="1">
      <alignment horizontal="center"/>
    </xf>
    <xf numFmtId="3" fontId="35" fillId="2" borderId="0" xfId="1" applyNumberFormat="1" applyFont="1" applyFill="1" applyAlignment="1">
      <alignment horizontal="center" vertical="top"/>
    </xf>
    <xf numFmtId="3" fontId="35" fillId="2" borderId="0" xfId="1" applyNumberFormat="1" applyFont="1" applyFill="1" applyAlignment="1">
      <alignment horizontal="center"/>
    </xf>
    <xf numFmtId="1" fontId="35" fillId="2" borderId="0" xfId="0" applyNumberFormat="1" applyFont="1" applyFill="1" applyAlignment="1">
      <alignment horizontal="center"/>
    </xf>
    <xf numFmtId="3" fontId="35" fillId="2" borderId="1" xfId="1" applyNumberFormat="1" applyFont="1" applyFill="1" applyBorder="1" applyAlignment="1">
      <alignment horizontal="center"/>
    </xf>
    <xf numFmtId="3" fontId="32" fillId="2" borderId="1" xfId="1" applyNumberFormat="1" applyFont="1" applyFill="1" applyBorder="1" applyAlignment="1">
      <alignment horizontal="center"/>
    </xf>
    <xf numFmtId="3" fontId="27" fillId="2" borderId="4" xfId="1" applyNumberFormat="1" applyFont="1" applyFill="1" applyBorder="1" applyAlignment="1">
      <alignment horizontal="center"/>
    </xf>
    <xf numFmtId="3" fontId="32" fillId="2" borderId="0" xfId="1" applyNumberFormat="1" applyFont="1" applyFill="1" applyBorder="1" applyAlignment="1">
      <alignment horizontal="center"/>
    </xf>
    <xf numFmtId="3" fontId="32" fillId="2" borderId="5" xfId="0" applyNumberFormat="1" applyFont="1" applyFill="1" applyBorder="1" applyAlignment="1">
      <alignment horizontal="center"/>
    </xf>
    <xf numFmtId="3" fontId="32" fillId="2" borderId="5" xfId="1" applyNumberFormat="1" applyFont="1" applyFill="1" applyBorder="1" applyAlignment="1">
      <alignment horizontal="center"/>
    </xf>
    <xf numFmtId="3" fontId="32" fillId="2" borderId="0" xfId="1" applyNumberFormat="1" applyFont="1" applyFill="1" applyAlignment="1">
      <alignment horizontal="center"/>
    </xf>
    <xf numFmtId="3" fontId="32" fillId="2" borderId="0" xfId="0" applyNumberFormat="1" applyFont="1" applyFill="1" applyAlignment="1">
      <alignment horizontal="center"/>
    </xf>
    <xf numFmtId="3" fontId="32" fillId="2" borderId="11" xfId="0" applyNumberFormat="1" applyFont="1" applyFill="1" applyBorder="1" applyAlignment="1">
      <alignment horizontal="center" wrapText="1"/>
    </xf>
    <xf numFmtId="43" fontId="32" fillId="2" borderId="11" xfId="1" applyFont="1" applyFill="1" applyBorder="1" applyAlignment="1">
      <alignment horizontal="center" wrapText="1"/>
    </xf>
    <xf numFmtId="3" fontId="27" fillId="2" borderId="5" xfId="1" applyNumberFormat="1" applyFont="1" applyFill="1" applyBorder="1" applyAlignment="1">
      <alignment horizontal="center"/>
    </xf>
    <xf numFmtId="3" fontId="32" fillId="2" borderId="11" xfId="0" applyNumberFormat="1" applyFont="1" applyFill="1" applyBorder="1" applyAlignment="1">
      <alignment horizontal="center" vertical="center" wrapText="1"/>
    </xf>
    <xf numFmtId="0" fontId="20" fillId="2" borderId="15" xfId="3" applyFont="1" applyFill="1" applyBorder="1" applyAlignment="1">
      <alignment horizontal="center"/>
    </xf>
    <xf numFmtId="0" fontId="58" fillId="2" borderId="0" xfId="0" applyFont="1" applyFill="1"/>
    <xf numFmtId="169" fontId="58" fillId="2" borderId="0" xfId="8" applyNumberFormat="1" applyFont="1" applyFill="1"/>
    <xf numFmtId="0" fontId="59" fillId="2" borderId="0" xfId="0" applyFont="1" applyFill="1" applyBorder="1" applyAlignment="1">
      <alignment vertical="center"/>
    </xf>
    <xf numFmtId="0" fontId="60" fillId="2" borderId="0" xfId="0" applyFont="1" applyFill="1"/>
    <xf numFmtId="0" fontId="25" fillId="2" borderId="0" xfId="0" applyFont="1" applyFill="1" applyAlignment="1">
      <alignment vertical="center"/>
    </xf>
    <xf numFmtId="0" fontId="63" fillId="2" borderId="0" xfId="0" applyFont="1" applyFill="1" applyAlignment="1">
      <alignment vertical="center"/>
    </xf>
    <xf numFmtId="167" fontId="65" fillId="2" borderId="0" xfId="0" applyNumberFormat="1" applyFont="1" applyFill="1" applyBorder="1" applyAlignment="1">
      <alignment horizontal="left" vertical="top" wrapText="1"/>
    </xf>
    <xf numFmtId="0" fontId="64" fillId="2" borderId="0" xfId="0" applyFont="1" applyFill="1" applyBorder="1" applyAlignment="1">
      <alignment horizontal="left" vertical="top" wrapText="1"/>
    </xf>
    <xf numFmtId="168" fontId="66" fillId="2" borderId="0" xfId="0" applyNumberFormat="1" applyFont="1" applyFill="1" applyBorder="1" applyAlignment="1">
      <alignment horizontal="left" vertical="top" wrapText="1"/>
    </xf>
    <xf numFmtId="0" fontId="67" fillId="2" borderId="0" xfId="0" applyFont="1" applyFill="1" applyBorder="1" applyAlignment="1">
      <alignment horizontal="left" vertical="top" wrapText="1"/>
    </xf>
    <xf numFmtId="0" fontId="54" fillId="2" borderId="0" xfId="0" applyFont="1" applyFill="1" applyBorder="1" applyAlignment="1">
      <alignment horizontal="left" vertical="top" wrapText="1"/>
    </xf>
    <xf numFmtId="0" fontId="64" fillId="2" borderId="0" xfId="0" applyFont="1" applyFill="1" applyBorder="1" applyAlignment="1">
      <alignment horizontal="left" vertical="center" wrapText="1"/>
    </xf>
    <xf numFmtId="0" fontId="54" fillId="2" borderId="0" xfId="0" applyFont="1" applyFill="1"/>
    <xf numFmtId="169" fontId="54" fillId="2" borderId="0" xfId="8" applyNumberFormat="1" applyFont="1" applyFill="1"/>
    <xf numFmtId="169" fontId="64" fillId="2" borderId="0" xfId="8" applyNumberFormat="1" applyFont="1" applyFill="1" applyBorder="1" applyAlignment="1">
      <alignment horizontal="center" vertical="center" wrapText="1"/>
    </xf>
    <xf numFmtId="0" fontId="64" fillId="2" borderId="0" xfId="0" applyFont="1" applyFill="1" applyBorder="1" applyAlignment="1">
      <alignment horizontal="center" vertical="center" wrapText="1"/>
    </xf>
    <xf numFmtId="0" fontId="31" fillId="2" borderId="0" xfId="0" applyFont="1" applyFill="1" applyAlignment="1">
      <alignment vertical="center"/>
    </xf>
    <xf numFmtId="0" fontId="27" fillId="2" borderId="0" xfId="0" applyFont="1" applyFill="1" applyAlignment="1">
      <alignment vertical="center"/>
    </xf>
    <xf numFmtId="4" fontId="27" fillId="2" borderId="0" xfId="0" applyNumberFormat="1" applyFont="1" applyFill="1"/>
    <xf numFmtId="0" fontId="31" fillId="2" borderId="0" xfId="0" applyFont="1" applyFill="1" applyAlignment="1">
      <alignment horizontal="left" vertical="center" wrapText="1"/>
    </xf>
    <xf numFmtId="0" fontId="32" fillId="2" borderId="0" xfId="0" applyFont="1" applyFill="1" applyAlignment="1">
      <alignment vertical="center" wrapText="1"/>
    </xf>
    <xf numFmtId="0" fontId="31" fillId="2" borderId="0" xfId="0" applyFont="1" applyFill="1" applyAlignment="1">
      <alignment vertical="center" wrapText="1"/>
    </xf>
    <xf numFmtId="0" fontId="33" fillId="2" borderId="0" xfId="0" applyFont="1" applyFill="1" applyAlignment="1">
      <alignment vertical="center"/>
    </xf>
    <xf numFmtId="0" fontId="10" fillId="2" borderId="0" xfId="0" applyFont="1" applyFill="1" applyAlignment="1"/>
    <xf numFmtId="39" fontId="0" fillId="2" borderId="0" xfId="0" applyNumberFormat="1" applyFill="1"/>
    <xf numFmtId="39" fontId="11" fillId="2" borderId="0" xfId="0" applyNumberFormat="1" applyFont="1" applyFill="1" applyAlignment="1">
      <alignment horizontal="left"/>
    </xf>
    <xf numFmtId="39" fontId="10" fillId="2" borderId="0" xfId="0" applyNumberFormat="1" applyFont="1" applyFill="1" applyAlignment="1">
      <alignment horizontal="left"/>
    </xf>
    <xf numFmtId="0" fontId="67" fillId="2" borderId="0" xfId="0" applyFont="1" applyFill="1" applyBorder="1" applyAlignment="1">
      <alignment vertical="top" wrapText="1"/>
    </xf>
    <xf numFmtId="0" fontId="27" fillId="2" borderId="0" xfId="0" applyFont="1" applyFill="1" applyAlignment="1">
      <alignment horizontal="left"/>
    </xf>
    <xf numFmtId="4" fontId="52" fillId="2" borderId="0" xfId="13" applyNumberFormat="1" applyFont="1" applyFill="1" applyBorder="1" applyAlignment="1">
      <alignment horizontal="center"/>
    </xf>
    <xf numFmtId="171" fontId="27" fillId="2" borderId="0" xfId="1" applyNumberFormat="1" applyFont="1" applyFill="1" applyAlignment="1">
      <alignment horizontal="center"/>
    </xf>
    <xf numFmtId="0" fontId="31" fillId="2" borderId="0" xfId="0" applyFont="1" applyFill="1" applyAlignment="1">
      <alignment horizontal="left" vertical="center" wrapText="1"/>
    </xf>
    <xf numFmtId="0" fontId="32" fillId="2" borderId="0" xfId="0" applyFont="1" applyFill="1" applyAlignment="1">
      <alignment horizontal="center"/>
    </xf>
    <xf numFmtId="4" fontId="27" fillId="2" borderId="5" xfId="0" applyNumberFormat="1" applyFont="1" applyFill="1" applyBorder="1"/>
    <xf numFmtId="4" fontId="27" fillId="2" borderId="4" xfId="0" applyNumberFormat="1" applyFont="1" applyFill="1" applyBorder="1"/>
    <xf numFmtId="3" fontId="33" fillId="2" borderId="5" xfId="0" applyNumberFormat="1" applyFont="1" applyFill="1" applyBorder="1" applyAlignment="1">
      <alignment horizontal="center" vertical="center"/>
    </xf>
    <xf numFmtId="3" fontId="31" fillId="2" borderId="4" xfId="0" applyNumberFormat="1" applyFont="1" applyFill="1" applyBorder="1" applyAlignment="1">
      <alignment horizontal="center" vertical="center"/>
    </xf>
    <xf numFmtId="4" fontId="27" fillId="2" borderId="4" xfId="0" applyNumberFormat="1" applyFont="1" applyFill="1" applyBorder="1" applyAlignment="1">
      <alignment horizontal="center"/>
    </xf>
    <xf numFmtId="4" fontId="27" fillId="2" borderId="0" xfId="0" applyNumberFormat="1" applyFont="1" applyFill="1" applyAlignment="1">
      <alignment horizontal="center"/>
    </xf>
    <xf numFmtId="4" fontId="27" fillId="2" borderId="1" xfId="0" applyNumberFormat="1" applyFont="1" applyFill="1" applyBorder="1" applyAlignment="1">
      <alignment horizontal="center"/>
    </xf>
    <xf numFmtId="3" fontId="32" fillId="2" borderId="1" xfId="0" applyNumberFormat="1" applyFont="1" applyFill="1" applyBorder="1" applyAlignment="1">
      <alignment horizontal="center"/>
    </xf>
    <xf numFmtId="0" fontId="35" fillId="2" borderId="0" xfId="0" applyFont="1" applyFill="1" applyAlignment="1">
      <alignment horizontal="center"/>
    </xf>
    <xf numFmtId="0" fontId="8" fillId="2" borderId="0" xfId="0" applyFont="1" applyFill="1" applyBorder="1" applyAlignment="1">
      <alignment vertical="center"/>
    </xf>
    <xf numFmtId="165" fontId="2" fillId="2" borderId="0" xfId="1" applyNumberFormat="1" applyFont="1" applyFill="1" applyBorder="1"/>
    <xf numFmtId="3" fontId="64" fillId="2" borderId="0" xfId="8" applyNumberFormat="1" applyFont="1" applyFill="1" applyBorder="1" applyAlignment="1">
      <alignment horizontal="center" vertical="top" wrapText="1"/>
    </xf>
    <xf numFmtId="3" fontId="67" fillId="2" borderId="0" xfId="8" applyNumberFormat="1" applyFont="1" applyFill="1" applyBorder="1" applyAlignment="1">
      <alignment horizontal="center" vertical="top" wrapText="1"/>
    </xf>
    <xf numFmtId="3" fontId="46" fillId="2" borderId="0" xfId="8" applyNumberFormat="1" applyFont="1" applyFill="1" applyAlignment="1">
      <alignment horizontal="center" vertical="center"/>
    </xf>
    <xf numFmtId="3" fontId="64" fillId="2" borderId="14" xfId="8" applyNumberFormat="1" applyFont="1" applyFill="1" applyBorder="1" applyAlignment="1">
      <alignment horizontal="center" vertical="center" wrapText="1"/>
    </xf>
    <xf numFmtId="3" fontId="68" fillId="2" borderId="0" xfId="1" applyNumberFormat="1" applyFont="1" applyFill="1" applyAlignment="1">
      <alignment horizontal="center"/>
    </xf>
    <xf numFmtId="0" fontId="11" fillId="2" borderId="0" xfId="0" applyFont="1" applyFill="1" applyAlignment="1">
      <alignment horizontal="center"/>
    </xf>
    <xf numFmtId="0" fontId="62" fillId="2" borderId="0" xfId="2" applyFont="1" applyFill="1" applyAlignment="1">
      <alignment horizontal="center"/>
    </xf>
    <xf numFmtId="0" fontId="62" fillId="2" borderId="0" xfId="0" applyFont="1" applyFill="1" applyAlignment="1">
      <alignment horizontal="center"/>
    </xf>
    <xf numFmtId="0" fontId="62" fillId="2" borderId="2" xfId="3" applyFont="1" applyFill="1" applyAlignment="1">
      <alignment horizontal="center"/>
    </xf>
    <xf numFmtId="0" fontId="57" fillId="2" borderId="0" xfId="2" applyFont="1" applyFill="1" applyAlignment="1">
      <alignment horizontal="center"/>
    </xf>
    <xf numFmtId="0" fontId="57" fillId="2" borderId="0" xfId="3" applyFont="1" applyFill="1" applyBorder="1" applyAlignment="1">
      <alignment horizontal="center"/>
    </xf>
    <xf numFmtId="0" fontId="57" fillId="2" borderId="2" xfId="3" applyFont="1" applyFill="1" applyAlignment="1">
      <alignment horizontal="center"/>
    </xf>
    <xf numFmtId="0" fontId="10" fillId="2" borderId="0" xfId="0" applyFont="1" applyFill="1" applyAlignment="1">
      <alignment horizontal="center"/>
    </xf>
    <xf numFmtId="0" fontId="17" fillId="2" borderId="0" xfId="2" applyFont="1" applyFill="1" applyAlignment="1">
      <alignment horizontal="center"/>
    </xf>
    <xf numFmtId="0" fontId="62" fillId="2" borderId="0" xfId="3" applyFont="1" applyFill="1" applyBorder="1" applyAlignment="1">
      <alignment horizontal="center"/>
    </xf>
    <xf numFmtId="44" fontId="11" fillId="2" borderId="0" xfId="12" applyFont="1" applyFill="1" applyAlignment="1">
      <alignment horizontal="center"/>
    </xf>
    <xf numFmtId="0" fontId="44" fillId="2" borderId="0" xfId="0" applyFont="1" applyFill="1" applyAlignment="1">
      <alignment horizontal="center" vertical="center"/>
    </xf>
    <xf numFmtId="0" fontId="61" fillId="2" borderId="0" xfId="0" applyFont="1" applyFill="1" applyAlignment="1">
      <alignment horizontal="center" vertical="center"/>
    </xf>
    <xf numFmtId="0" fontId="15"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64" fillId="2" borderId="0" xfId="0" applyFont="1" applyFill="1" applyBorder="1" applyAlignment="1">
      <alignment horizontal="left" vertical="center" wrapText="1"/>
    </xf>
    <xf numFmtId="0" fontId="59" fillId="2" borderId="0" xfId="0" applyFont="1" applyFill="1" applyBorder="1" applyAlignment="1">
      <alignment horizontal="center" vertical="center"/>
    </xf>
    <xf numFmtId="0" fontId="0" fillId="2" borderId="0" xfId="0" applyFill="1" applyBorder="1" applyAlignment="1">
      <alignment horizontal="center" vertical="top"/>
    </xf>
    <xf numFmtId="0" fontId="27" fillId="2" borderId="0" xfId="0" applyFont="1" applyFill="1" applyAlignment="1">
      <alignment horizontal="center"/>
    </xf>
    <xf numFmtId="43" fontId="32" fillId="2" borderId="0" xfId="1" applyFont="1" applyFill="1" applyAlignment="1">
      <alignment horizontal="center"/>
    </xf>
    <xf numFmtId="37" fontId="32" fillId="2" borderId="1" xfId="1" applyNumberFormat="1" applyFont="1" applyFill="1" applyBorder="1" applyAlignment="1">
      <alignment horizontal="center"/>
    </xf>
    <xf numFmtId="0" fontId="32" fillId="2" borderId="0" xfId="0" applyFont="1" applyFill="1" applyAlignment="1">
      <alignment horizontal="center"/>
    </xf>
    <xf numFmtId="0" fontId="32" fillId="2" borderId="16" xfId="0" applyFont="1" applyFill="1" applyBorder="1" applyAlignment="1">
      <alignment horizontal="center" wrapText="1"/>
    </xf>
    <xf numFmtId="0" fontId="32" fillId="2" borderId="10" xfId="0" applyFont="1" applyFill="1" applyBorder="1" applyAlignment="1">
      <alignment horizontal="center" wrapText="1"/>
    </xf>
    <xf numFmtId="37" fontId="32" fillId="2" borderId="1" xfId="1" applyNumberFormat="1" applyFont="1" applyFill="1" applyBorder="1" applyAlignment="1"/>
    <xf numFmtId="1" fontId="35" fillId="2" borderId="0" xfId="0" applyNumberFormat="1" applyFont="1" applyFill="1" applyAlignment="1">
      <alignment horizontal="center"/>
    </xf>
    <xf numFmtId="4" fontId="27" fillId="2" borderId="0" xfId="0" applyNumberFormat="1" applyFont="1" applyFill="1" applyAlignment="1">
      <alignment horizontal="center"/>
    </xf>
    <xf numFmtId="4" fontId="27" fillId="2" borderId="0" xfId="0" applyNumberFormat="1" applyFont="1" applyFill="1" applyBorder="1" applyAlignment="1">
      <alignment horizontal="center"/>
    </xf>
    <xf numFmtId="3" fontId="27" fillId="2" borderId="1" xfId="1" applyNumberFormat="1" applyFont="1" applyFill="1" applyBorder="1" applyAlignment="1">
      <alignment horizontal="center"/>
    </xf>
    <xf numFmtId="0" fontId="32" fillId="2" borderId="0" xfId="0" applyFont="1" applyFill="1" applyAlignment="1">
      <alignment horizontal="left" vertical="center" wrapText="1"/>
    </xf>
    <xf numFmtId="0" fontId="27" fillId="2" borderId="0" xfId="0" applyFont="1" applyFill="1" applyAlignment="1">
      <alignment horizontal="left" vertical="center" wrapText="1"/>
    </xf>
    <xf numFmtId="0" fontId="31" fillId="2" borderId="0" xfId="0" applyFont="1" applyFill="1" applyAlignment="1">
      <alignment horizontal="left" vertical="center" wrapText="1"/>
    </xf>
    <xf numFmtId="0" fontId="32" fillId="2" borderId="0" xfId="0" applyFont="1" applyFill="1" applyAlignment="1">
      <alignment vertical="center" wrapText="1"/>
    </xf>
    <xf numFmtId="0" fontId="31" fillId="2" borderId="0" xfId="0" applyFont="1" applyFill="1" applyAlignment="1">
      <alignment vertical="center" wrapText="1"/>
    </xf>
    <xf numFmtId="0" fontId="55" fillId="2" borderId="0" xfId="2" applyFont="1" applyFill="1" applyAlignment="1">
      <alignment horizontal="center"/>
    </xf>
    <xf numFmtId="0" fontId="55" fillId="2" borderId="0" xfId="3" applyFont="1" applyFill="1" applyBorder="1" applyAlignment="1">
      <alignment horizontal="center"/>
    </xf>
    <xf numFmtId="0" fontId="56" fillId="2" borderId="0" xfId="3" applyFont="1" applyFill="1" applyBorder="1" applyAlignment="1">
      <alignment horizontal="center"/>
    </xf>
    <xf numFmtId="0" fontId="27" fillId="2" borderId="0" xfId="0" applyFont="1" applyFill="1" applyAlignment="1">
      <alignment horizontal="left" wrapText="1"/>
    </xf>
    <xf numFmtId="0" fontId="27" fillId="2" borderId="0" xfId="0" applyFont="1" applyFill="1" applyAlignment="1">
      <alignment horizontal="left" vertical="top" wrapText="1"/>
    </xf>
    <xf numFmtId="0" fontId="31" fillId="2" borderId="0" xfId="0" applyFont="1" applyFill="1" applyAlignment="1">
      <alignment horizontal="left" vertical="top" wrapText="1"/>
    </xf>
    <xf numFmtId="0" fontId="27" fillId="2" borderId="0" xfId="0" applyFont="1" applyFill="1" applyAlignment="1">
      <alignment horizontal="center" vertical="center" wrapText="1"/>
    </xf>
    <xf numFmtId="0" fontId="33" fillId="2" borderId="0" xfId="0" applyFont="1" applyFill="1" applyAlignment="1">
      <alignment vertical="center"/>
    </xf>
  </cellXfs>
  <cellStyles count="14">
    <cellStyle name="Encabezado 1" xfId="3" builtinId="16"/>
    <cellStyle name="Millares" xfId="1" builtinId="3"/>
    <cellStyle name="Millares 2 2" xfId="6"/>
    <cellStyle name="Millares 4" xfId="8"/>
    <cellStyle name="Millares 4 2" xfId="11"/>
    <cellStyle name="Millares 5" xfId="4"/>
    <cellStyle name="Millares 5 2" xfId="10"/>
    <cellStyle name="Moneda" xfId="12" builtinId="4"/>
    <cellStyle name="Normal" xfId="0" builtinId="0"/>
    <cellStyle name="Normal 3" xfId="9"/>
    <cellStyle name="Porcentaje" xfId="13" builtinId="5"/>
    <cellStyle name="Title 2" xfId="7"/>
    <cellStyle name="Título" xfId="2" builtinId="15"/>
    <cellStyle name="Título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3</xdr:col>
      <xdr:colOff>212724</xdr:colOff>
      <xdr:row>1</xdr:row>
      <xdr:rowOff>9525</xdr:rowOff>
    </xdr:from>
    <xdr:to>
      <xdr:col>4</xdr:col>
      <xdr:colOff>117625</xdr:colOff>
      <xdr:row>3</xdr:row>
      <xdr:rowOff>187326</xdr:rowOff>
    </xdr:to>
    <xdr:pic>
      <xdr:nvPicPr>
        <xdr:cNvPr id="5" name="Imagen 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0974" y="200025"/>
          <a:ext cx="876451" cy="558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228598</xdr:colOff>
      <xdr:row>0</xdr:row>
      <xdr:rowOff>114300</xdr:rowOff>
    </xdr:from>
    <xdr:to>
      <xdr:col>1</xdr:col>
      <xdr:colOff>714279</xdr:colOff>
      <xdr:row>4</xdr:row>
      <xdr:rowOff>44450</xdr:rowOff>
    </xdr:to>
    <xdr:pic>
      <xdr:nvPicPr>
        <xdr:cNvPr id="6" name="image2.png">
          <a:extLst>
            <a:ext uri="{FF2B5EF4-FFF2-40B4-BE49-F238E27FC236}">
              <a16:creationId xmlns:a16="http://schemas.microsoft.com/office/drawing/2014/main" id="{00000000-0008-0000-0000-000006000000}"/>
            </a:ext>
          </a:extLst>
        </xdr:cNvPr>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598" y="114300"/>
          <a:ext cx="780956"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xdr:col>
      <xdr:colOff>171451</xdr:colOff>
      <xdr:row>0</xdr:row>
      <xdr:rowOff>66675</xdr:rowOff>
    </xdr:from>
    <xdr:to>
      <xdr:col>1</xdr:col>
      <xdr:colOff>826077</xdr:colOff>
      <xdr:row>3</xdr:row>
      <xdr:rowOff>152400</xdr:rowOff>
    </xdr:to>
    <xdr:pic>
      <xdr:nvPicPr>
        <xdr:cNvPr id="2" name="image2.png">
          <a:extLst>
            <a:ext uri="{FF2B5EF4-FFF2-40B4-BE49-F238E27FC236}">
              <a16:creationId xmlns:a16="http://schemas.microsoft.com/office/drawing/2014/main" id="{108F97C1-2173-46B1-951A-98650269FFBC}"/>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1" y="66675"/>
          <a:ext cx="654626"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oneCellAnchor>
    <xdr:from>
      <xdr:col>3</xdr:col>
      <xdr:colOff>114301</xdr:colOff>
      <xdr:row>0</xdr:row>
      <xdr:rowOff>190500</xdr:rowOff>
    </xdr:from>
    <xdr:ext cx="762000" cy="636494"/>
    <xdr:pic>
      <xdr:nvPicPr>
        <xdr:cNvPr id="3" name="Imagen 2">
          <a:extLst>
            <a:ext uri="{FF2B5EF4-FFF2-40B4-BE49-F238E27FC236}">
              <a16:creationId xmlns:a16="http://schemas.microsoft.com/office/drawing/2014/main" id="{0B762B1C-8FFE-4E2F-B25F-051FAEDBF1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1" y="190500"/>
          <a:ext cx="762000" cy="636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247650</xdr:colOff>
      <xdr:row>0</xdr:row>
      <xdr:rowOff>0</xdr:rowOff>
    </xdr:from>
    <xdr:to>
      <xdr:col>4</xdr:col>
      <xdr:colOff>133350</xdr:colOff>
      <xdr:row>3</xdr:row>
      <xdr:rowOff>219075</xdr:rowOff>
    </xdr:to>
    <xdr:pic>
      <xdr:nvPicPr>
        <xdr:cNvPr id="4" name="Imagen 3">
          <a:extLst>
            <a:ext uri="{FF2B5EF4-FFF2-40B4-BE49-F238E27FC236}">
              <a16:creationId xmlns:a16="http://schemas.microsoft.com/office/drawing/2014/main" id="{5FEF371F-EB88-462D-8A2E-25AA42D0BD36}"/>
            </a:ext>
          </a:extLst>
        </xdr:cNvPr>
        <xdr:cNvPicPr>
          <a:picLocks noChangeAspect="1"/>
        </xdr:cNvPicPr>
      </xdr:nvPicPr>
      <xdr:blipFill>
        <a:blip xmlns:r="http://schemas.openxmlformats.org/officeDocument/2006/relationships" r:embed="rId1"/>
        <a:stretch>
          <a:fillRect/>
        </a:stretch>
      </xdr:blipFill>
      <xdr:spPr>
        <a:xfrm>
          <a:off x="247650" y="0"/>
          <a:ext cx="6162675" cy="8191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219075</xdr:colOff>
      <xdr:row>1</xdr:row>
      <xdr:rowOff>85725</xdr:rowOff>
    </xdr:from>
    <xdr:to>
      <xdr:col>6</xdr:col>
      <xdr:colOff>1261581</xdr:colOff>
      <xdr:row>5</xdr:row>
      <xdr:rowOff>30922</xdr:rowOff>
    </xdr:to>
    <xdr:pic>
      <xdr:nvPicPr>
        <xdr:cNvPr id="3" name="Imagen 2">
          <a:extLst>
            <a:ext uri="{FF2B5EF4-FFF2-40B4-BE49-F238E27FC236}">
              <a16:creationId xmlns:a16="http://schemas.microsoft.com/office/drawing/2014/main" id="{A866E867-B142-453D-8AD3-4D116F69EFE6}"/>
            </a:ext>
          </a:extLst>
        </xdr:cNvPr>
        <xdr:cNvPicPr>
          <a:picLocks noChangeAspect="1"/>
        </xdr:cNvPicPr>
      </xdr:nvPicPr>
      <xdr:blipFill>
        <a:blip xmlns:r="http://schemas.openxmlformats.org/officeDocument/2006/relationships" r:embed="rId1"/>
        <a:stretch>
          <a:fillRect/>
        </a:stretch>
      </xdr:blipFill>
      <xdr:spPr>
        <a:xfrm>
          <a:off x="8734425" y="276225"/>
          <a:ext cx="1042506" cy="707197"/>
        </a:xfrm>
        <a:prstGeom prst="rect">
          <a:avLst/>
        </a:prstGeom>
      </xdr:spPr>
    </xdr:pic>
    <xdr:clientData/>
  </xdr:twoCellAnchor>
  <xdr:twoCellAnchor editAs="oneCell">
    <xdr:from>
      <xdr:col>1</xdr:col>
      <xdr:colOff>219075</xdr:colOff>
      <xdr:row>0</xdr:row>
      <xdr:rowOff>152400</xdr:rowOff>
    </xdr:from>
    <xdr:to>
      <xdr:col>1</xdr:col>
      <xdr:colOff>993334</xdr:colOff>
      <xdr:row>4</xdr:row>
      <xdr:rowOff>115887</xdr:rowOff>
    </xdr:to>
    <xdr:pic>
      <xdr:nvPicPr>
        <xdr:cNvPr id="6" name="Imagen 5">
          <a:extLst>
            <a:ext uri="{FF2B5EF4-FFF2-40B4-BE49-F238E27FC236}">
              <a16:creationId xmlns:a16="http://schemas.microsoft.com/office/drawing/2014/main" id="{BD3FC020-A77A-4902-B47F-E211D50C6E82}"/>
            </a:ext>
          </a:extLst>
        </xdr:cNvPr>
        <xdr:cNvPicPr>
          <a:picLocks noChangeAspect="1"/>
        </xdr:cNvPicPr>
      </xdr:nvPicPr>
      <xdr:blipFill>
        <a:blip xmlns:r="http://schemas.openxmlformats.org/officeDocument/2006/relationships" r:embed="rId2"/>
        <a:stretch>
          <a:fillRect/>
        </a:stretch>
      </xdr:blipFill>
      <xdr:spPr>
        <a:xfrm>
          <a:off x="733425" y="152400"/>
          <a:ext cx="774259" cy="7254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142875</xdr:colOff>
      <xdr:row>0</xdr:row>
      <xdr:rowOff>19049</xdr:rowOff>
    </xdr:from>
    <xdr:to>
      <xdr:col>2</xdr:col>
      <xdr:colOff>695325</xdr:colOff>
      <xdr:row>3</xdr:row>
      <xdr:rowOff>187522</xdr:rowOff>
    </xdr:to>
    <xdr:pic>
      <xdr:nvPicPr>
        <xdr:cNvPr id="2" name="Imagen 1">
          <a:extLst>
            <a:ext uri="{FF2B5EF4-FFF2-40B4-BE49-F238E27FC236}">
              <a16:creationId xmlns:a16="http://schemas.microsoft.com/office/drawing/2014/main" id="{3B084928-21A9-42F3-B2CA-70048660AEE4}"/>
            </a:ext>
          </a:extLst>
        </xdr:cNvPr>
        <xdr:cNvPicPr>
          <a:picLocks noChangeAspect="1"/>
        </xdr:cNvPicPr>
      </xdr:nvPicPr>
      <xdr:blipFill>
        <a:blip xmlns:r="http://schemas.openxmlformats.org/officeDocument/2006/relationships" r:embed="rId1"/>
        <a:stretch>
          <a:fillRect/>
        </a:stretch>
      </xdr:blipFill>
      <xdr:spPr>
        <a:xfrm>
          <a:off x="381000" y="19049"/>
          <a:ext cx="838200" cy="739973"/>
        </a:xfrm>
        <a:prstGeom prst="rect">
          <a:avLst/>
        </a:prstGeom>
      </xdr:spPr>
    </xdr:pic>
    <xdr:clientData/>
  </xdr:twoCellAnchor>
  <xdr:twoCellAnchor editAs="oneCell">
    <xdr:from>
      <xdr:col>6</xdr:col>
      <xdr:colOff>190500</xdr:colOff>
      <xdr:row>0</xdr:row>
      <xdr:rowOff>152400</xdr:rowOff>
    </xdr:from>
    <xdr:to>
      <xdr:col>6</xdr:col>
      <xdr:colOff>1238250</xdr:colOff>
      <xdr:row>4</xdr:row>
      <xdr:rowOff>57150</xdr:rowOff>
    </xdr:to>
    <xdr:pic>
      <xdr:nvPicPr>
        <xdr:cNvPr id="3" name="Imagen 2">
          <a:extLst>
            <a:ext uri="{FF2B5EF4-FFF2-40B4-BE49-F238E27FC236}">
              <a16:creationId xmlns:a16="http://schemas.microsoft.com/office/drawing/2014/main" id="{F33A0539-0220-4998-ACF7-3932ABEA80A7}"/>
            </a:ext>
          </a:extLst>
        </xdr:cNvPr>
        <xdr:cNvPicPr>
          <a:picLocks noChangeAspect="1"/>
        </xdr:cNvPicPr>
      </xdr:nvPicPr>
      <xdr:blipFill>
        <a:blip xmlns:r="http://schemas.openxmlformats.org/officeDocument/2006/relationships" r:embed="rId2"/>
        <a:stretch>
          <a:fillRect/>
        </a:stretch>
      </xdr:blipFill>
      <xdr:spPr>
        <a:xfrm>
          <a:off x="6657975" y="152400"/>
          <a:ext cx="1047750" cy="666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0</xdr:row>
      <xdr:rowOff>47625</xdr:rowOff>
    </xdr:from>
    <xdr:to>
      <xdr:col>1</xdr:col>
      <xdr:colOff>971550</xdr:colOff>
      <xdr:row>3</xdr:row>
      <xdr:rowOff>93373</xdr:rowOff>
    </xdr:to>
    <xdr:pic>
      <xdr:nvPicPr>
        <xdr:cNvPr id="2" name="Imagen 1">
          <a:extLst>
            <a:ext uri="{FF2B5EF4-FFF2-40B4-BE49-F238E27FC236}">
              <a16:creationId xmlns:a16="http://schemas.microsoft.com/office/drawing/2014/main" id="{5ED5B623-6BF0-4A8B-842E-51D8B5FA70A3}"/>
            </a:ext>
          </a:extLst>
        </xdr:cNvPr>
        <xdr:cNvPicPr>
          <a:picLocks noChangeAspect="1"/>
        </xdr:cNvPicPr>
      </xdr:nvPicPr>
      <xdr:blipFill>
        <a:blip xmlns:r="http://schemas.openxmlformats.org/officeDocument/2006/relationships" r:embed="rId1"/>
        <a:stretch>
          <a:fillRect/>
        </a:stretch>
      </xdr:blipFill>
      <xdr:spPr>
        <a:xfrm>
          <a:off x="228600" y="47625"/>
          <a:ext cx="800100" cy="712498"/>
        </a:xfrm>
        <a:prstGeom prst="rect">
          <a:avLst/>
        </a:prstGeom>
      </xdr:spPr>
    </xdr:pic>
    <xdr:clientData/>
  </xdr:twoCellAnchor>
  <xdr:twoCellAnchor editAs="oneCell">
    <xdr:from>
      <xdr:col>6</xdr:col>
      <xdr:colOff>800100</xdr:colOff>
      <xdr:row>0</xdr:row>
      <xdr:rowOff>180975</xdr:rowOff>
    </xdr:from>
    <xdr:to>
      <xdr:col>7</xdr:col>
      <xdr:colOff>848578</xdr:colOff>
      <xdr:row>3</xdr:row>
      <xdr:rowOff>178747</xdr:rowOff>
    </xdr:to>
    <xdr:pic>
      <xdr:nvPicPr>
        <xdr:cNvPr id="3" name="Imagen 2">
          <a:extLst>
            <a:ext uri="{FF2B5EF4-FFF2-40B4-BE49-F238E27FC236}">
              <a16:creationId xmlns:a16="http://schemas.microsoft.com/office/drawing/2014/main" id="{85614997-003D-4696-BC76-8DFE0150D94F}"/>
            </a:ext>
          </a:extLst>
        </xdr:cNvPr>
        <xdr:cNvPicPr>
          <a:picLocks noChangeAspect="1"/>
        </xdr:cNvPicPr>
      </xdr:nvPicPr>
      <xdr:blipFill>
        <a:blip xmlns:r="http://schemas.openxmlformats.org/officeDocument/2006/relationships" r:embed="rId2"/>
        <a:stretch>
          <a:fillRect/>
        </a:stretch>
      </xdr:blipFill>
      <xdr:spPr>
        <a:xfrm>
          <a:off x="6134100" y="180975"/>
          <a:ext cx="1048603" cy="6645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abilidad%20y%20Finanzas/CONTABILIDAD-FINANZAS/MERCEDES%20%202023/cierre%2031-12-2023/cierre%20fiscal%2031-12-2023/ESTADO%20DE%20FLUJO%20DE%20EFECTIVO%20%20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UJO DE EFECTIVO"/>
    </sheetNames>
    <sheetDataSet>
      <sheetData sheetId="0">
        <row r="63">
          <cell r="C63">
            <v>154683954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F41"/>
  <sheetViews>
    <sheetView workbookViewId="0">
      <selection activeCell="B38" sqref="B38"/>
    </sheetView>
  </sheetViews>
  <sheetFormatPr baseColWidth="10" defaultColWidth="9.140625" defaultRowHeight="15" x14ac:dyDescent="0.25"/>
  <cols>
    <col min="1" max="1" width="5.7109375" style="23" customWidth="1"/>
    <col min="2" max="2" width="53" style="24" customWidth="1"/>
    <col min="3" max="3" width="16" style="23" customWidth="1"/>
    <col min="4" max="4" width="14.5703125" style="23" customWidth="1"/>
    <col min="5" max="5" width="12.7109375" style="23" customWidth="1"/>
    <col min="6" max="6" width="16.28515625" style="23" customWidth="1"/>
    <col min="7" max="247" width="9.140625" style="23"/>
    <col min="248" max="248" width="3.140625" style="23" customWidth="1"/>
    <col min="249" max="249" width="56.28515625" style="23" customWidth="1"/>
    <col min="250" max="250" width="16" style="23" customWidth="1"/>
    <col min="251" max="251" width="1.85546875" style="23" customWidth="1"/>
    <col min="252" max="252" width="14.5703125" style="23" customWidth="1"/>
    <col min="253" max="253" width="9.140625" style="23"/>
    <col min="254" max="254" width="13.85546875" style="23" bestFit="1" customWidth="1"/>
    <col min="255" max="503" width="9.140625" style="23"/>
    <col min="504" max="504" width="3.140625" style="23" customWidth="1"/>
    <col min="505" max="505" width="56.28515625" style="23" customWidth="1"/>
    <col min="506" max="506" width="16" style="23" customWidth="1"/>
    <col min="507" max="507" width="1.85546875" style="23" customWidth="1"/>
    <col min="508" max="508" width="14.5703125" style="23" customWidth="1"/>
    <col min="509" max="509" width="9.140625" style="23"/>
    <col min="510" max="510" width="13.85546875" style="23" bestFit="1" customWidth="1"/>
    <col min="511" max="759" width="9.140625" style="23"/>
    <col min="760" max="760" width="3.140625" style="23" customWidth="1"/>
    <col min="761" max="761" width="56.28515625" style="23" customWidth="1"/>
    <col min="762" max="762" width="16" style="23" customWidth="1"/>
    <col min="763" max="763" width="1.85546875" style="23" customWidth="1"/>
    <col min="764" max="764" width="14.5703125" style="23" customWidth="1"/>
    <col min="765" max="765" width="9.140625" style="23"/>
    <col min="766" max="766" width="13.85546875" style="23" bestFit="1" customWidth="1"/>
    <col min="767" max="1015" width="9.140625" style="23"/>
    <col min="1016" max="1016" width="3.140625" style="23" customWidth="1"/>
    <col min="1017" max="1017" width="56.28515625" style="23" customWidth="1"/>
    <col min="1018" max="1018" width="16" style="23" customWidth="1"/>
    <col min="1019" max="1019" width="1.85546875" style="23" customWidth="1"/>
    <col min="1020" max="1020" width="14.5703125" style="23" customWidth="1"/>
    <col min="1021" max="1021" width="9.140625" style="23"/>
    <col min="1022" max="1022" width="13.85546875" style="23" bestFit="1" customWidth="1"/>
    <col min="1023" max="1271" width="9.140625" style="23"/>
    <col min="1272" max="1272" width="3.140625" style="23" customWidth="1"/>
    <col min="1273" max="1273" width="56.28515625" style="23" customWidth="1"/>
    <col min="1274" max="1274" width="16" style="23" customWidth="1"/>
    <col min="1275" max="1275" width="1.85546875" style="23" customWidth="1"/>
    <col min="1276" max="1276" width="14.5703125" style="23" customWidth="1"/>
    <col min="1277" max="1277" width="9.140625" style="23"/>
    <col min="1278" max="1278" width="13.85546875" style="23" bestFit="1" customWidth="1"/>
    <col min="1279" max="1527" width="9.140625" style="23"/>
    <col min="1528" max="1528" width="3.140625" style="23" customWidth="1"/>
    <col min="1529" max="1529" width="56.28515625" style="23" customWidth="1"/>
    <col min="1530" max="1530" width="16" style="23" customWidth="1"/>
    <col min="1531" max="1531" width="1.85546875" style="23" customWidth="1"/>
    <col min="1532" max="1532" width="14.5703125" style="23" customWidth="1"/>
    <col min="1533" max="1533" width="9.140625" style="23"/>
    <col min="1534" max="1534" width="13.85546875" style="23" bestFit="1" customWidth="1"/>
    <col min="1535" max="1783" width="9.140625" style="23"/>
    <col min="1784" max="1784" width="3.140625" style="23" customWidth="1"/>
    <col min="1785" max="1785" width="56.28515625" style="23" customWidth="1"/>
    <col min="1786" max="1786" width="16" style="23" customWidth="1"/>
    <col min="1787" max="1787" width="1.85546875" style="23" customWidth="1"/>
    <col min="1788" max="1788" width="14.5703125" style="23" customWidth="1"/>
    <col min="1789" max="1789" width="9.140625" style="23"/>
    <col min="1790" max="1790" width="13.85546875" style="23" bestFit="1" customWidth="1"/>
    <col min="1791" max="2039" width="9.140625" style="23"/>
    <col min="2040" max="2040" width="3.140625" style="23" customWidth="1"/>
    <col min="2041" max="2041" width="56.28515625" style="23" customWidth="1"/>
    <col min="2042" max="2042" width="16" style="23" customWidth="1"/>
    <col min="2043" max="2043" width="1.85546875" style="23" customWidth="1"/>
    <col min="2044" max="2044" width="14.5703125" style="23" customWidth="1"/>
    <col min="2045" max="2045" width="9.140625" style="23"/>
    <col min="2046" max="2046" width="13.85546875" style="23" bestFit="1" customWidth="1"/>
    <col min="2047" max="2295" width="9.140625" style="23"/>
    <col min="2296" max="2296" width="3.140625" style="23" customWidth="1"/>
    <col min="2297" max="2297" width="56.28515625" style="23" customWidth="1"/>
    <col min="2298" max="2298" width="16" style="23" customWidth="1"/>
    <col min="2299" max="2299" width="1.85546875" style="23" customWidth="1"/>
    <col min="2300" max="2300" width="14.5703125" style="23" customWidth="1"/>
    <col min="2301" max="2301" width="9.140625" style="23"/>
    <col min="2302" max="2302" width="13.85546875" style="23" bestFit="1" customWidth="1"/>
    <col min="2303" max="2551" width="9.140625" style="23"/>
    <col min="2552" max="2552" width="3.140625" style="23" customWidth="1"/>
    <col min="2553" max="2553" width="56.28515625" style="23" customWidth="1"/>
    <col min="2554" max="2554" width="16" style="23" customWidth="1"/>
    <col min="2555" max="2555" width="1.85546875" style="23" customWidth="1"/>
    <col min="2556" max="2556" width="14.5703125" style="23" customWidth="1"/>
    <col min="2557" max="2557" width="9.140625" style="23"/>
    <col min="2558" max="2558" width="13.85546875" style="23" bestFit="1" customWidth="1"/>
    <col min="2559" max="2807" width="9.140625" style="23"/>
    <col min="2808" max="2808" width="3.140625" style="23" customWidth="1"/>
    <col min="2809" max="2809" width="56.28515625" style="23" customWidth="1"/>
    <col min="2810" max="2810" width="16" style="23" customWidth="1"/>
    <col min="2811" max="2811" width="1.85546875" style="23" customWidth="1"/>
    <col min="2812" max="2812" width="14.5703125" style="23" customWidth="1"/>
    <col min="2813" max="2813" width="9.140625" style="23"/>
    <col min="2814" max="2814" width="13.85546875" style="23" bestFit="1" customWidth="1"/>
    <col min="2815" max="3063" width="9.140625" style="23"/>
    <col min="3064" max="3064" width="3.140625" style="23" customWidth="1"/>
    <col min="3065" max="3065" width="56.28515625" style="23" customWidth="1"/>
    <col min="3066" max="3066" width="16" style="23" customWidth="1"/>
    <col min="3067" max="3067" width="1.85546875" style="23" customWidth="1"/>
    <col min="3068" max="3068" width="14.5703125" style="23" customWidth="1"/>
    <col min="3069" max="3069" width="9.140625" style="23"/>
    <col min="3070" max="3070" width="13.85546875" style="23" bestFit="1" customWidth="1"/>
    <col min="3071" max="3319" width="9.140625" style="23"/>
    <col min="3320" max="3320" width="3.140625" style="23" customWidth="1"/>
    <col min="3321" max="3321" width="56.28515625" style="23" customWidth="1"/>
    <col min="3322" max="3322" width="16" style="23" customWidth="1"/>
    <col min="3323" max="3323" width="1.85546875" style="23" customWidth="1"/>
    <col min="3324" max="3324" width="14.5703125" style="23" customWidth="1"/>
    <col min="3325" max="3325" width="9.140625" style="23"/>
    <col min="3326" max="3326" width="13.85546875" style="23" bestFit="1" customWidth="1"/>
    <col min="3327" max="3575" width="9.140625" style="23"/>
    <col min="3576" max="3576" width="3.140625" style="23" customWidth="1"/>
    <col min="3577" max="3577" width="56.28515625" style="23" customWidth="1"/>
    <col min="3578" max="3578" width="16" style="23" customWidth="1"/>
    <col min="3579" max="3579" width="1.85546875" style="23" customWidth="1"/>
    <col min="3580" max="3580" width="14.5703125" style="23" customWidth="1"/>
    <col min="3581" max="3581" width="9.140625" style="23"/>
    <col min="3582" max="3582" width="13.85546875" style="23" bestFit="1" customWidth="1"/>
    <col min="3583" max="3831" width="9.140625" style="23"/>
    <col min="3832" max="3832" width="3.140625" style="23" customWidth="1"/>
    <col min="3833" max="3833" width="56.28515625" style="23" customWidth="1"/>
    <col min="3834" max="3834" width="16" style="23" customWidth="1"/>
    <col min="3835" max="3835" width="1.85546875" style="23" customWidth="1"/>
    <col min="3836" max="3836" width="14.5703125" style="23" customWidth="1"/>
    <col min="3837" max="3837" width="9.140625" style="23"/>
    <col min="3838" max="3838" width="13.85546875" style="23" bestFit="1" customWidth="1"/>
    <col min="3839" max="4087" width="9.140625" style="23"/>
    <col min="4088" max="4088" width="3.140625" style="23" customWidth="1"/>
    <col min="4089" max="4089" width="56.28515625" style="23" customWidth="1"/>
    <col min="4090" max="4090" width="16" style="23" customWidth="1"/>
    <col min="4091" max="4091" width="1.85546875" style="23" customWidth="1"/>
    <col min="4092" max="4092" width="14.5703125" style="23" customWidth="1"/>
    <col min="4093" max="4093" width="9.140625" style="23"/>
    <col min="4094" max="4094" width="13.85546875" style="23" bestFit="1" customWidth="1"/>
    <col min="4095" max="4343" width="9.140625" style="23"/>
    <col min="4344" max="4344" width="3.140625" style="23" customWidth="1"/>
    <col min="4345" max="4345" width="56.28515625" style="23" customWidth="1"/>
    <col min="4346" max="4346" width="16" style="23" customWidth="1"/>
    <col min="4347" max="4347" width="1.85546875" style="23" customWidth="1"/>
    <col min="4348" max="4348" width="14.5703125" style="23" customWidth="1"/>
    <col min="4349" max="4349" width="9.140625" style="23"/>
    <col min="4350" max="4350" width="13.85546875" style="23" bestFit="1" customWidth="1"/>
    <col min="4351" max="4599" width="9.140625" style="23"/>
    <col min="4600" max="4600" width="3.140625" style="23" customWidth="1"/>
    <col min="4601" max="4601" width="56.28515625" style="23" customWidth="1"/>
    <col min="4602" max="4602" width="16" style="23" customWidth="1"/>
    <col min="4603" max="4603" width="1.85546875" style="23" customWidth="1"/>
    <col min="4604" max="4604" width="14.5703125" style="23" customWidth="1"/>
    <col min="4605" max="4605" width="9.140625" style="23"/>
    <col min="4606" max="4606" width="13.85546875" style="23" bestFit="1" customWidth="1"/>
    <col min="4607" max="4855" width="9.140625" style="23"/>
    <col min="4856" max="4856" width="3.140625" style="23" customWidth="1"/>
    <col min="4857" max="4857" width="56.28515625" style="23" customWidth="1"/>
    <col min="4858" max="4858" width="16" style="23" customWidth="1"/>
    <col min="4859" max="4859" width="1.85546875" style="23" customWidth="1"/>
    <col min="4860" max="4860" width="14.5703125" style="23" customWidth="1"/>
    <col min="4861" max="4861" width="9.140625" style="23"/>
    <col min="4862" max="4862" width="13.85546875" style="23" bestFit="1" customWidth="1"/>
    <col min="4863" max="5111" width="9.140625" style="23"/>
    <col min="5112" max="5112" width="3.140625" style="23" customWidth="1"/>
    <col min="5113" max="5113" width="56.28515625" style="23" customWidth="1"/>
    <col min="5114" max="5114" width="16" style="23" customWidth="1"/>
    <col min="5115" max="5115" width="1.85546875" style="23" customWidth="1"/>
    <col min="5116" max="5116" width="14.5703125" style="23" customWidth="1"/>
    <col min="5117" max="5117" width="9.140625" style="23"/>
    <col min="5118" max="5118" width="13.85546875" style="23" bestFit="1" customWidth="1"/>
    <col min="5119" max="5367" width="9.140625" style="23"/>
    <col min="5368" max="5368" width="3.140625" style="23" customWidth="1"/>
    <col min="5369" max="5369" width="56.28515625" style="23" customWidth="1"/>
    <col min="5370" max="5370" width="16" style="23" customWidth="1"/>
    <col min="5371" max="5371" width="1.85546875" style="23" customWidth="1"/>
    <col min="5372" max="5372" width="14.5703125" style="23" customWidth="1"/>
    <col min="5373" max="5373" width="9.140625" style="23"/>
    <col min="5374" max="5374" width="13.85546875" style="23" bestFit="1" customWidth="1"/>
    <col min="5375" max="5623" width="9.140625" style="23"/>
    <col min="5624" max="5624" width="3.140625" style="23" customWidth="1"/>
    <col min="5625" max="5625" width="56.28515625" style="23" customWidth="1"/>
    <col min="5626" max="5626" width="16" style="23" customWidth="1"/>
    <col min="5627" max="5627" width="1.85546875" style="23" customWidth="1"/>
    <col min="5628" max="5628" width="14.5703125" style="23" customWidth="1"/>
    <col min="5629" max="5629" width="9.140625" style="23"/>
    <col min="5630" max="5630" width="13.85546875" style="23" bestFit="1" customWidth="1"/>
    <col min="5631" max="5879" width="9.140625" style="23"/>
    <col min="5880" max="5880" width="3.140625" style="23" customWidth="1"/>
    <col min="5881" max="5881" width="56.28515625" style="23" customWidth="1"/>
    <col min="5882" max="5882" width="16" style="23" customWidth="1"/>
    <col min="5883" max="5883" width="1.85546875" style="23" customWidth="1"/>
    <col min="5884" max="5884" width="14.5703125" style="23" customWidth="1"/>
    <col min="5885" max="5885" width="9.140625" style="23"/>
    <col min="5886" max="5886" width="13.85546875" style="23" bestFit="1" customWidth="1"/>
    <col min="5887" max="6135" width="9.140625" style="23"/>
    <col min="6136" max="6136" width="3.140625" style="23" customWidth="1"/>
    <col min="6137" max="6137" width="56.28515625" style="23" customWidth="1"/>
    <col min="6138" max="6138" width="16" style="23" customWidth="1"/>
    <col min="6139" max="6139" width="1.85546875" style="23" customWidth="1"/>
    <col min="6140" max="6140" width="14.5703125" style="23" customWidth="1"/>
    <col min="6141" max="6141" width="9.140625" style="23"/>
    <col min="6142" max="6142" width="13.85546875" style="23" bestFit="1" customWidth="1"/>
    <col min="6143" max="6391" width="9.140625" style="23"/>
    <col min="6392" max="6392" width="3.140625" style="23" customWidth="1"/>
    <col min="6393" max="6393" width="56.28515625" style="23" customWidth="1"/>
    <col min="6394" max="6394" width="16" style="23" customWidth="1"/>
    <col min="6395" max="6395" width="1.85546875" style="23" customWidth="1"/>
    <col min="6396" max="6396" width="14.5703125" style="23" customWidth="1"/>
    <col min="6397" max="6397" width="9.140625" style="23"/>
    <col min="6398" max="6398" width="13.85546875" style="23" bestFit="1" customWidth="1"/>
    <col min="6399" max="6647" width="9.140625" style="23"/>
    <col min="6648" max="6648" width="3.140625" style="23" customWidth="1"/>
    <col min="6649" max="6649" width="56.28515625" style="23" customWidth="1"/>
    <col min="6650" max="6650" width="16" style="23" customWidth="1"/>
    <col min="6651" max="6651" width="1.85546875" style="23" customWidth="1"/>
    <col min="6652" max="6652" width="14.5703125" style="23" customWidth="1"/>
    <col min="6653" max="6653" width="9.140625" style="23"/>
    <col min="6654" max="6654" width="13.85546875" style="23" bestFit="1" customWidth="1"/>
    <col min="6655" max="6903" width="9.140625" style="23"/>
    <col min="6904" max="6904" width="3.140625" style="23" customWidth="1"/>
    <col min="6905" max="6905" width="56.28515625" style="23" customWidth="1"/>
    <col min="6906" max="6906" width="16" style="23" customWidth="1"/>
    <col min="6907" max="6907" width="1.85546875" style="23" customWidth="1"/>
    <col min="6908" max="6908" width="14.5703125" style="23" customWidth="1"/>
    <col min="6909" max="6909" width="9.140625" style="23"/>
    <col min="6910" max="6910" width="13.85546875" style="23" bestFit="1" customWidth="1"/>
    <col min="6911" max="7159" width="9.140625" style="23"/>
    <col min="7160" max="7160" width="3.140625" style="23" customWidth="1"/>
    <col min="7161" max="7161" width="56.28515625" style="23" customWidth="1"/>
    <col min="7162" max="7162" width="16" style="23" customWidth="1"/>
    <col min="7163" max="7163" width="1.85546875" style="23" customWidth="1"/>
    <col min="7164" max="7164" width="14.5703125" style="23" customWidth="1"/>
    <col min="7165" max="7165" width="9.140625" style="23"/>
    <col min="7166" max="7166" width="13.85546875" style="23" bestFit="1" customWidth="1"/>
    <col min="7167" max="7415" width="9.140625" style="23"/>
    <col min="7416" max="7416" width="3.140625" style="23" customWidth="1"/>
    <col min="7417" max="7417" width="56.28515625" style="23" customWidth="1"/>
    <col min="7418" max="7418" width="16" style="23" customWidth="1"/>
    <col min="7419" max="7419" width="1.85546875" style="23" customWidth="1"/>
    <col min="7420" max="7420" width="14.5703125" style="23" customWidth="1"/>
    <col min="7421" max="7421" width="9.140625" style="23"/>
    <col min="7422" max="7422" width="13.85546875" style="23" bestFit="1" customWidth="1"/>
    <col min="7423" max="7671" width="9.140625" style="23"/>
    <col min="7672" max="7672" width="3.140625" style="23" customWidth="1"/>
    <col min="7673" max="7673" width="56.28515625" style="23" customWidth="1"/>
    <col min="7674" max="7674" width="16" style="23" customWidth="1"/>
    <col min="7675" max="7675" width="1.85546875" style="23" customWidth="1"/>
    <col min="7676" max="7676" width="14.5703125" style="23" customWidth="1"/>
    <col min="7677" max="7677" width="9.140625" style="23"/>
    <col min="7678" max="7678" width="13.85546875" style="23" bestFit="1" customWidth="1"/>
    <col min="7679" max="7927" width="9.140625" style="23"/>
    <col min="7928" max="7928" width="3.140625" style="23" customWidth="1"/>
    <col min="7929" max="7929" width="56.28515625" style="23" customWidth="1"/>
    <col min="7930" max="7930" width="16" style="23" customWidth="1"/>
    <col min="7931" max="7931" width="1.85546875" style="23" customWidth="1"/>
    <col min="7932" max="7932" width="14.5703125" style="23" customWidth="1"/>
    <col min="7933" max="7933" width="9.140625" style="23"/>
    <col min="7934" max="7934" width="13.85546875" style="23" bestFit="1" customWidth="1"/>
    <col min="7935" max="8183" width="9.140625" style="23"/>
    <col min="8184" max="8184" width="3.140625" style="23" customWidth="1"/>
    <col min="8185" max="8185" width="56.28515625" style="23" customWidth="1"/>
    <col min="8186" max="8186" width="16" style="23" customWidth="1"/>
    <col min="8187" max="8187" width="1.85546875" style="23" customWidth="1"/>
    <col min="8188" max="8188" width="14.5703125" style="23" customWidth="1"/>
    <col min="8189" max="8189" width="9.140625" style="23"/>
    <col min="8190" max="8190" width="13.85546875" style="23" bestFit="1" customWidth="1"/>
    <col min="8191" max="8439" width="9.140625" style="23"/>
    <col min="8440" max="8440" width="3.140625" style="23" customWidth="1"/>
    <col min="8441" max="8441" width="56.28515625" style="23" customWidth="1"/>
    <col min="8442" max="8442" width="16" style="23" customWidth="1"/>
    <col min="8443" max="8443" width="1.85546875" style="23" customWidth="1"/>
    <col min="8444" max="8444" width="14.5703125" style="23" customWidth="1"/>
    <col min="8445" max="8445" width="9.140625" style="23"/>
    <col min="8446" max="8446" width="13.85546875" style="23" bestFit="1" customWidth="1"/>
    <col min="8447" max="8695" width="9.140625" style="23"/>
    <col min="8696" max="8696" width="3.140625" style="23" customWidth="1"/>
    <col min="8697" max="8697" width="56.28515625" style="23" customWidth="1"/>
    <col min="8698" max="8698" width="16" style="23" customWidth="1"/>
    <col min="8699" max="8699" width="1.85546875" style="23" customWidth="1"/>
    <col min="8700" max="8700" width="14.5703125" style="23" customWidth="1"/>
    <col min="8701" max="8701" width="9.140625" style="23"/>
    <col min="8702" max="8702" width="13.85546875" style="23" bestFit="1" customWidth="1"/>
    <col min="8703" max="8951" width="9.140625" style="23"/>
    <col min="8952" max="8952" width="3.140625" style="23" customWidth="1"/>
    <col min="8953" max="8953" width="56.28515625" style="23" customWidth="1"/>
    <col min="8954" max="8954" width="16" style="23" customWidth="1"/>
    <col min="8955" max="8955" width="1.85546875" style="23" customWidth="1"/>
    <col min="8956" max="8956" width="14.5703125" style="23" customWidth="1"/>
    <col min="8957" max="8957" width="9.140625" style="23"/>
    <col min="8958" max="8958" width="13.85546875" style="23" bestFit="1" customWidth="1"/>
    <col min="8959" max="9207" width="9.140625" style="23"/>
    <col min="9208" max="9208" width="3.140625" style="23" customWidth="1"/>
    <col min="9209" max="9209" width="56.28515625" style="23" customWidth="1"/>
    <col min="9210" max="9210" width="16" style="23" customWidth="1"/>
    <col min="9211" max="9211" width="1.85546875" style="23" customWidth="1"/>
    <col min="9212" max="9212" width="14.5703125" style="23" customWidth="1"/>
    <col min="9213" max="9213" width="9.140625" style="23"/>
    <col min="9214" max="9214" width="13.85546875" style="23" bestFit="1" customWidth="1"/>
    <col min="9215" max="9463" width="9.140625" style="23"/>
    <col min="9464" max="9464" width="3.140625" style="23" customWidth="1"/>
    <col min="9465" max="9465" width="56.28515625" style="23" customWidth="1"/>
    <col min="9466" max="9466" width="16" style="23" customWidth="1"/>
    <col min="9467" max="9467" width="1.85546875" style="23" customWidth="1"/>
    <col min="9468" max="9468" width="14.5703125" style="23" customWidth="1"/>
    <col min="9469" max="9469" width="9.140625" style="23"/>
    <col min="9470" max="9470" width="13.85546875" style="23" bestFit="1" customWidth="1"/>
    <col min="9471" max="9719" width="9.140625" style="23"/>
    <col min="9720" max="9720" width="3.140625" style="23" customWidth="1"/>
    <col min="9721" max="9721" width="56.28515625" style="23" customWidth="1"/>
    <col min="9722" max="9722" width="16" style="23" customWidth="1"/>
    <col min="9723" max="9723" width="1.85546875" style="23" customWidth="1"/>
    <col min="9724" max="9724" width="14.5703125" style="23" customWidth="1"/>
    <col min="9725" max="9725" width="9.140625" style="23"/>
    <col min="9726" max="9726" width="13.85546875" style="23" bestFit="1" customWidth="1"/>
    <col min="9727" max="9975" width="9.140625" style="23"/>
    <col min="9976" max="9976" width="3.140625" style="23" customWidth="1"/>
    <col min="9977" max="9977" width="56.28515625" style="23" customWidth="1"/>
    <col min="9978" max="9978" width="16" style="23" customWidth="1"/>
    <col min="9979" max="9979" width="1.85546875" style="23" customWidth="1"/>
    <col min="9980" max="9980" width="14.5703125" style="23" customWidth="1"/>
    <col min="9981" max="9981" width="9.140625" style="23"/>
    <col min="9982" max="9982" width="13.85546875" style="23" bestFit="1" customWidth="1"/>
    <col min="9983" max="10231" width="9.140625" style="23"/>
    <col min="10232" max="10232" width="3.140625" style="23" customWidth="1"/>
    <col min="10233" max="10233" width="56.28515625" style="23" customWidth="1"/>
    <col min="10234" max="10234" width="16" style="23" customWidth="1"/>
    <col min="10235" max="10235" width="1.85546875" style="23" customWidth="1"/>
    <col min="10236" max="10236" width="14.5703125" style="23" customWidth="1"/>
    <col min="10237" max="10237" width="9.140625" style="23"/>
    <col min="10238" max="10238" width="13.85546875" style="23" bestFit="1" customWidth="1"/>
    <col min="10239" max="10487" width="9.140625" style="23"/>
    <col min="10488" max="10488" width="3.140625" style="23" customWidth="1"/>
    <col min="10489" max="10489" width="56.28515625" style="23" customWidth="1"/>
    <col min="10490" max="10490" width="16" style="23" customWidth="1"/>
    <col min="10491" max="10491" width="1.85546875" style="23" customWidth="1"/>
    <col min="10492" max="10492" width="14.5703125" style="23" customWidth="1"/>
    <col min="10493" max="10493" width="9.140625" style="23"/>
    <col min="10494" max="10494" width="13.85546875" style="23" bestFit="1" customWidth="1"/>
    <col min="10495" max="10743" width="9.140625" style="23"/>
    <col min="10744" max="10744" width="3.140625" style="23" customWidth="1"/>
    <col min="10745" max="10745" width="56.28515625" style="23" customWidth="1"/>
    <col min="10746" max="10746" width="16" style="23" customWidth="1"/>
    <col min="10747" max="10747" width="1.85546875" style="23" customWidth="1"/>
    <col min="10748" max="10748" width="14.5703125" style="23" customWidth="1"/>
    <col min="10749" max="10749" width="9.140625" style="23"/>
    <col min="10750" max="10750" width="13.85546875" style="23" bestFit="1" customWidth="1"/>
    <col min="10751" max="10999" width="9.140625" style="23"/>
    <col min="11000" max="11000" width="3.140625" style="23" customWidth="1"/>
    <col min="11001" max="11001" width="56.28515625" style="23" customWidth="1"/>
    <col min="11002" max="11002" width="16" style="23" customWidth="1"/>
    <col min="11003" max="11003" width="1.85546875" style="23" customWidth="1"/>
    <col min="11004" max="11004" width="14.5703125" style="23" customWidth="1"/>
    <col min="11005" max="11005" width="9.140625" style="23"/>
    <col min="11006" max="11006" width="13.85546875" style="23" bestFit="1" customWidth="1"/>
    <col min="11007" max="11255" width="9.140625" style="23"/>
    <col min="11256" max="11256" width="3.140625" style="23" customWidth="1"/>
    <col min="11257" max="11257" width="56.28515625" style="23" customWidth="1"/>
    <col min="11258" max="11258" width="16" style="23" customWidth="1"/>
    <col min="11259" max="11259" width="1.85546875" style="23" customWidth="1"/>
    <col min="11260" max="11260" width="14.5703125" style="23" customWidth="1"/>
    <col min="11261" max="11261" width="9.140625" style="23"/>
    <col min="11262" max="11262" width="13.85546875" style="23" bestFit="1" customWidth="1"/>
    <col min="11263" max="11511" width="9.140625" style="23"/>
    <col min="11512" max="11512" width="3.140625" style="23" customWidth="1"/>
    <col min="11513" max="11513" width="56.28515625" style="23" customWidth="1"/>
    <col min="11514" max="11514" width="16" style="23" customWidth="1"/>
    <col min="11515" max="11515" width="1.85546875" style="23" customWidth="1"/>
    <col min="11516" max="11516" width="14.5703125" style="23" customWidth="1"/>
    <col min="11517" max="11517" width="9.140625" style="23"/>
    <col min="11518" max="11518" width="13.85546875" style="23" bestFit="1" customWidth="1"/>
    <col min="11519" max="11767" width="9.140625" style="23"/>
    <col min="11768" max="11768" width="3.140625" style="23" customWidth="1"/>
    <col min="11769" max="11769" width="56.28515625" style="23" customWidth="1"/>
    <col min="11770" max="11770" width="16" style="23" customWidth="1"/>
    <col min="11771" max="11771" width="1.85546875" style="23" customWidth="1"/>
    <col min="11772" max="11772" width="14.5703125" style="23" customWidth="1"/>
    <col min="11773" max="11773" width="9.140625" style="23"/>
    <col min="11774" max="11774" width="13.85546875" style="23" bestFit="1" customWidth="1"/>
    <col min="11775" max="12023" width="9.140625" style="23"/>
    <col min="12024" max="12024" width="3.140625" style="23" customWidth="1"/>
    <col min="12025" max="12025" width="56.28515625" style="23" customWidth="1"/>
    <col min="12026" max="12026" width="16" style="23" customWidth="1"/>
    <col min="12027" max="12027" width="1.85546875" style="23" customWidth="1"/>
    <col min="12028" max="12028" width="14.5703125" style="23" customWidth="1"/>
    <col min="12029" max="12029" width="9.140625" style="23"/>
    <col min="12030" max="12030" width="13.85546875" style="23" bestFit="1" customWidth="1"/>
    <col min="12031" max="12279" width="9.140625" style="23"/>
    <col min="12280" max="12280" width="3.140625" style="23" customWidth="1"/>
    <col min="12281" max="12281" width="56.28515625" style="23" customWidth="1"/>
    <col min="12282" max="12282" width="16" style="23" customWidth="1"/>
    <col min="12283" max="12283" width="1.85546875" style="23" customWidth="1"/>
    <col min="12284" max="12284" width="14.5703125" style="23" customWidth="1"/>
    <col min="12285" max="12285" width="9.140625" style="23"/>
    <col min="12286" max="12286" width="13.85546875" style="23" bestFit="1" customWidth="1"/>
    <col min="12287" max="12535" width="9.140625" style="23"/>
    <col min="12536" max="12536" width="3.140625" style="23" customWidth="1"/>
    <col min="12537" max="12537" width="56.28515625" style="23" customWidth="1"/>
    <col min="12538" max="12538" width="16" style="23" customWidth="1"/>
    <col min="12539" max="12539" width="1.85546875" style="23" customWidth="1"/>
    <col min="12540" max="12540" width="14.5703125" style="23" customWidth="1"/>
    <col min="12541" max="12541" width="9.140625" style="23"/>
    <col min="12542" max="12542" width="13.85546875" style="23" bestFit="1" customWidth="1"/>
    <col min="12543" max="12791" width="9.140625" style="23"/>
    <col min="12792" max="12792" width="3.140625" style="23" customWidth="1"/>
    <col min="12793" max="12793" width="56.28515625" style="23" customWidth="1"/>
    <col min="12794" max="12794" width="16" style="23" customWidth="1"/>
    <col min="12795" max="12795" width="1.85546875" style="23" customWidth="1"/>
    <col min="12796" max="12796" width="14.5703125" style="23" customWidth="1"/>
    <col min="12797" max="12797" width="9.140625" style="23"/>
    <col min="12798" max="12798" width="13.85546875" style="23" bestFit="1" customWidth="1"/>
    <col min="12799" max="13047" width="9.140625" style="23"/>
    <col min="13048" max="13048" width="3.140625" style="23" customWidth="1"/>
    <col min="13049" max="13049" width="56.28515625" style="23" customWidth="1"/>
    <col min="13050" max="13050" width="16" style="23" customWidth="1"/>
    <col min="13051" max="13051" width="1.85546875" style="23" customWidth="1"/>
    <col min="13052" max="13052" width="14.5703125" style="23" customWidth="1"/>
    <col min="13053" max="13053" width="9.140625" style="23"/>
    <col min="13054" max="13054" width="13.85546875" style="23" bestFit="1" customWidth="1"/>
    <col min="13055" max="13303" width="9.140625" style="23"/>
    <col min="13304" max="13304" width="3.140625" style="23" customWidth="1"/>
    <col min="13305" max="13305" width="56.28515625" style="23" customWidth="1"/>
    <col min="13306" max="13306" width="16" style="23" customWidth="1"/>
    <col min="13307" max="13307" width="1.85546875" style="23" customWidth="1"/>
    <col min="13308" max="13308" width="14.5703125" style="23" customWidth="1"/>
    <col min="13309" max="13309" width="9.140625" style="23"/>
    <col min="13310" max="13310" width="13.85546875" style="23" bestFit="1" customWidth="1"/>
    <col min="13311" max="13559" width="9.140625" style="23"/>
    <col min="13560" max="13560" width="3.140625" style="23" customWidth="1"/>
    <col min="13561" max="13561" width="56.28515625" style="23" customWidth="1"/>
    <col min="13562" max="13562" width="16" style="23" customWidth="1"/>
    <col min="13563" max="13563" width="1.85546875" style="23" customWidth="1"/>
    <col min="13564" max="13564" width="14.5703125" style="23" customWidth="1"/>
    <col min="13565" max="13565" width="9.140625" style="23"/>
    <col min="13566" max="13566" width="13.85546875" style="23" bestFit="1" customWidth="1"/>
    <col min="13567" max="13815" width="9.140625" style="23"/>
    <col min="13816" max="13816" width="3.140625" style="23" customWidth="1"/>
    <col min="13817" max="13817" width="56.28515625" style="23" customWidth="1"/>
    <col min="13818" max="13818" width="16" style="23" customWidth="1"/>
    <col min="13819" max="13819" width="1.85546875" style="23" customWidth="1"/>
    <col min="13820" max="13820" width="14.5703125" style="23" customWidth="1"/>
    <col min="13821" max="13821" width="9.140625" style="23"/>
    <col min="13822" max="13822" width="13.85546875" style="23" bestFit="1" customWidth="1"/>
    <col min="13823" max="14071" width="9.140625" style="23"/>
    <col min="14072" max="14072" width="3.140625" style="23" customWidth="1"/>
    <col min="14073" max="14073" width="56.28515625" style="23" customWidth="1"/>
    <col min="14074" max="14074" width="16" style="23" customWidth="1"/>
    <col min="14075" max="14075" width="1.85546875" style="23" customWidth="1"/>
    <col min="14076" max="14076" width="14.5703125" style="23" customWidth="1"/>
    <col min="14077" max="14077" width="9.140625" style="23"/>
    <col min="14078" max="14078" width="13.85546875" style="23" bestFit="1" customWidth="1"/>
    <col min="14079" max="14327" width="9.140625" style="23"/>
    <col min="14328" max="14328" width="3.140625" style="23" customWidth="1"/>
    <col min="14329" max="14329" width="56.28515625" style="23" customWidth="1"/>
    <col min="14330" max="14330" width="16" style="23" customWidth="1"/>
    <col min="14331" max="14331" width="1.85546875" style="23" customWidth="1"/>
    <col min="14332" max="14332" width="14.5703125" style="23" customWidth="1"/>
    <col min="14333" max="14333" width="9.140625" style="23"/>
    <col min="14334" max="14334" width="13.85546875" style="23" bestFit="1" customWidth="1"/>
    <col min="14335" max="14583" width="9.140625" style="23"/>
    <col min="14584" max="14584" width="3.140625" style="23" customWidth="1"/>
    <col min="14585" max="14585" width="56.28515625" style="23" customWidth="1"/>
    <col min="14586" max="14586" width="16" style="23" customWidth="1"/>
    <col min="14587" max="14587" width="1.85546875" style="23" customWidth="1"/>
    <col min="14588" max="14588" width="14.5703125" style="23" customWidth="1"/>
    <col min="14589" max="14589" width="9.140625" style="23"/>
    <col min="14590" max="14590" width="13.85546875" style="23" bestFit="1" customWidth="1"/>
    <col min="14591" max="14839" width="9.140625" style="23"/>
    <col min="14840" max="14840" width="3.140625" style="23" customWidth="1"/>
    <col min="14841" max="14841" width="56.28515625" style="23" customWidth="1"/>
    <col min="14842" max="14842" width="16" style="23" customWidth="1"/>
    <col min="14843" max="14843" width="1.85546875" style="23" customWidth="1"/>
    <col min="14844" max="14844" width="14.5703125" style="23" customWidth="1"/>
    <col min="14845" max="14845" width="9.140625" style="23"/>
    <col min="14846" max="14846" width="13.85546875" style="23" bestFit="1" customWidth="1"/>
    <col min="14847" max="15095" width="9.140625" style="23"/>
    <col min="15096" max="15096" width="3.140625" style="23" customWidth="1"/>
    <col min="15097" max="15097" width="56.28515625" style="23" customWidth="1"/>
    <col min="15098" max="15098" width="16" style="23" customWidth="1"/>
    <col min="15099" max="15099" width="1.85546875" style="23" customWidth="1"/>
    <col min="15100" max="15100" width="14.5703125" style="23" customWidth="1"/>
    <col min="15101" max="15101" width="9.140625" style="23"/>
    <col min="15102" max="15102" width="13.85546875" style="23" bestFit="1" customWidth="1"/>
    <col min="15103" max="15351" width="9.140625" style="23"/>
    <col min="15352" max="15352" width="3.140625" style="23" customWidth="1"/>
    <col min="15353" max="15353" width="56.28515625" style="23" customWidth="1"/>
    <col min="15354" max="15354" width="16" style="23" customWidth="1"/>
    <col min="15355" max="15355" width="1.85546875" style="23" customWidth="1"/>
    <col min="15356" max="15356" width="14.5703125" style="23" customWidth="1"/>
    <col min="15357" max="15357" width="9.140625" style="23"/>
    <col min="15358" max="15358" width="13.85546875" style="23" bestFit="1" customWidth="1"/>
    <col min="15359" max="15607" width="9.140625" style="23"/>
    <col min="15608" max="15608" width="3.140625" style="23" customWidth="1"/>
    <col min="15609" max="15609" width="56.28515625" style="23" customWidth="1"/>
    <col min="15610" max="15610" width="16" style="23" customWidth="1"/>
    <col min="15611" max="15611" width="1.85546875" style="23" customWidth="1"/>
    <col min="15612" max="15612" width="14.5703125" style="23" customWidth="1"/>
    <col min="15613" max="15613" width="9.140625" style="23"/>
    <col min="15614" max="15614" width="13.85546875" style="23" bestFit="1" customWidth="1"/>
    <col min="15615" max="15863" width="9.140625" style="23"/>
    <col min="15864" max="15864" width="3.140625" style="23" customWidth="1"/>
    <col min="15865" max="15865" width="56.28515625" style="23" customWidth="1"/>
    <col min="15866" max="15866" width="16" style="23" customWidth="1"/>
    <col min="15867" max="15867" width="1.85546875" style="23" customWidth="1"/>
    <col min="15868" max="15868" width="14.5703125" style="23" customWidth="1"/>
    <col min="15869" max="15869" width="9.140625" style="23"/>
    <col min="15870" max="15870" width="13.85546875" style="23" bestFit="1" customWidth="1"/>
    <col min="15871" max="16119" width="9.140625" style="23"/>
    <col min="16120" max="16120" width="3.140625" style="23" customWidth="1"/>
    <col min="16121" max="16121" width="56.28515625" style="23" customWidth="1"/>
    <col min="16122" max="16122" width="16" style="23" customWidth="1"/>
    <col min="16123" max="16123" width="1.85546875" style="23" customWidth="1"/>
    <col min="16124" max="16124" width="14.5703125" style="23" customWidth="1"/>
    <col min="16125" max="16125" width="9.140625" style="23"/>
    <col min="16126" max="16126" width="13.85546875" style="23" bestFit="1" customWidth="1"/>
    <col min="16127" max="16384" width="9.140625" style="23"/>
  </cols>
  <sheetData>
    <row r="5" spans="2:5" ht="15.75" x14ac:dyDescent="0.25">
      <c r="B5" s="221" t="s">
        <v>0</v>
      </c>
      <c r="C5" s="221"/>
      <c r="D5" s="221"/>
    </row>
    <row r="6" spans="2:5" ht="15.75" x14ac:dyDescent="0.25">
      <c r="B6" s="221" t="s">
        <v>1</v>
      </c>
      <c r="C6" s="221"/>
      <c r="D6" s="221"/>
    </row>
    <row r="7" spans="2:5" ht="15.75" x14ac:dyDescent="0.25">
      <c r="B7" s="222" t="s">
        <v>5</v>
      </c>
      <c r="C7" s="222"/>
      <c r="D7" s="222"/>
    </row>
    <row r="8" spans="2:5" ht="15.75" x14ac:dyDescent="0.25">
      <c r="B8" s="222" t="s">
        <v>22</v>
      </c>
      <c r="C8" s="222"/>
      <c r="D8" s="222"/>
    </row>
    <row r="9" spans="2:5" ht="16.5" thickBot="1" x14ac:dyDescent="0.3">
      <c r="B9" s="223" t="s">
        <v>21</v>
      </c>
      <c r="C9" s="223"/>
      <c r="D9" s="223"/>
    </row>
    <row r="10" spans="2:5" ht="15.75" thickTop="1" x14ac:dyDescent="0.25"/>
    <row r="12" spans="2:5" ht="15.75" x14ac:dyDescent="0.25">
      <c r="B12" s="175" t="s">
        <v>3</v>
      </c>
      <c r="C12" s="26">
        <v>2023</v>
      </c>
      <c r="D12" s="26">
        <v>2022</v>
      </c>
    </row>
    <row r="13" spans="2:5" ht="15.75" customHeight="1" x14ac:dyDescent="0.25">
      <c r="B13" s="175" t="s">
        <v>6</v>
      </c>
      <c r="C13" s="27" t="s">
        <v>2</v>
      </c>
      <c r="D13" s="27" t="s">
        <v>2</v>
      </c>
    </row>
    <row r="14" spans="2:5" ht="15.75" x14ac:dyDescent="0.25">
      <c r="B14" s="28" t="s">
        <v>20</v>
      </c>
      <c r="C14" s="29">
        <v>288326008.5</v>
      </c>
      <c r="D14" s="29">
        <v>241397943</v>
      </c>
      <c r="E14" s="40"/>
    </row>
    <row r="15" spans="2:5" ht="15.75" x14ac:dyDescent="0.25">
      <c r="B15" s="28" t="s">
        <v>17</v>
      </c>
      <c r="C15" s="30">
        <v>1525000</v>
      </c>
      <c r="D15" s="30">
        <v>334548</v>
      </c>
    </row>
    <row r="16" spans="2:5" ht="15.75" x14ac:dyDescent="0.25">
      <c r="C16" s="31">
        <f>SUM(C14:C15)</f>
        <v>289851008.5</v>
      </c>
      <c r="D16" s="31">
        <f>SUM(D14:D15)</f>
        <v>241732491</v>
      </c>
    </row>
    <row r="17" spans="2:6" ht="15.75" x14ac:dyDescent="0.25">
      <c r="C17" s="31"/>
      <c r="D17" s="31"/>
    </row>
    <row r="18" spans="2:6" ht="15.75" x14ac:dyDescent="0.25">
      <c r="B18" s="32"/>
      <c r="C18" s="33"/>
      <c r="D18" s="33"/>
    </row>
    <row r="19" spans="2:6" ht="15.75" x14ac:dyDescent="0.25">
      <c r="B19" s="175" t="s">
        <v>7</v>
      </c>
      <c r="C19" s="33"/>
      <c r="D19" s="33"/>
    </row>
    <row r="20" spans="2:6" ht="15.75" x14ac:dyDescent="0.25">
      <c r="B20" s="28" t="s">
        <v>12</v>
      </c>
      <c r="C20" s="34">
        <v>-75444704.670000002</v>
      </c>
      <c r="D20" s="34">
        <v>-88275356.530000001</v>
      </c>
      <c r="E20" s="82"/>
    </row>
    <row r="21" spans="2:6" ht="15.75" x14ac:dyDescent="0.25">
      <c r="B21" s="28" t="s">
        <v>13</v>
      </c>
      <c r="C21" s="34">
        <v>-132838800</v>
      </c>
      <c r="D21" s="34">
        <v>-88262033.549999997</v>
      </c>
      <c r="E21" s="82"/>
    </row>
    <row r="22" spans="2:6" ht="15.75" x14ac:dyDescent="0.25">
      <c r="B22" s="28" t="s">
        <v>14</v>
      </c>
      <c r="C22" s="34">
        <f>-'Notas Explicativas'!F291</f>
        <v>-5332842.3200000012</v>
      </c>
      <c r="D22" s="34">
        <v>-5895177.9100000001</v>
      </c>
      <c r="E22" s="82"/>
    </row>
    <row r="23" spans="2:6" ht="15.75" x14ac:dyDescent="0.25">
      <c r="B23" s="28" t="s">
        <v>15</v>
      </c>
      <c r="C23" s="34">
        <v>-3726818</v>
      </c>
      <c r="D23" s="34">
        <v>-3304287</v>
      </c>
      <c r="E23" s="82"/>
    </row>
    <row r="24" spans="2:6" ht="15.75" x14ac:dyDescent="0.25">
      <c r="B24" s="35" t="s">
        <v>16</v>
      </c>
      <c r="C24" s="29">
        <f>-'Notas Explicativas'!F343</f>
        <v>-19579968.249999996</v>
      </c>
      <c r="D24" s="29">
        <f>-15310704.61-4772198.94</f>
        <v>-20082903.550000001</v>
      </c>
      <c r="E24" s="82"/>
      <c r="F24" s="81"/>
    </row>
    <row r="25" spans="2:6" ht="16.5" thickBot="1" x14ac:dyDescent="0.3">
      <c r="B25" s="35" t="s">
        <v>18</v>
      </c>
      <c r="C25" s="36">
        <f>-'Notas Explicativas'!F353</f>
        <v>-99652.22</v>
      </c>
      <c r="D25" s="36">
        <v>-28866</v>
      </c>
      <c r="E25" s="82"/>
      <c r="F25" s="81"/>
    </row>
    <row r="26" spans="2:6" ht="16.5" thickBot="1" x14ac:dyDescent="0.3">
      <c r="B26" s="175" t="s">
        <v>8</v>
      </c>
      <c r="C26" s="37">
        <f>SUM(C19:C25)</f>
        <v>-237022785.46000001</v>
      </c>
      <c r="D26" s="37">
        <f>SUM(D20:D25)</f>
        <v>-205848624.53999999</v>
      </c>
      <c r="E26" s="81"/>
      <c r="F26" s="81"/>
    </row>
    <row r="27" spans="2:6" ht="15.75" x14ac:dyDescent="0.25">
      <c r="B27" s="25"/>
      <c r="C27" s="38"/>
      <c r="D27" s="38"/>
      <c r="E27" s="81"/>
      <c r="F27" s="81"/>
    </row>
    <row r="28" spans="2:6" ht="15.75" x14ac:dyDescent="0.25">
      <c r="B28" s="35" t="s">
        <v>19</v>
      </c>
      <c r="C28" s="34"/>
      <c r="D28" s="34"/>
      <c r="E28" s="81"/>
      <c r="F28" s="81"/>
    </row>
    <row r="29" spans="2:6" x14ac:dyDescent="0.25">
      <c r="B29" s="28"/>
      <c r="E29" s="81"/>
      <c r="F29" s="81"/>
    </row>
    <row r="30" spans="2:6" ht="15.75" customHeight="1" thickBot="1" x14ac:dyDescent="0.3">
      <c r="B30" s="175" t="s">
        <v>9</v>
      </c>
      <c r="C30" s="39">
        <f>C16+C26</f>
        <v>52828223.039999992</v>
      </c>
      <c r="D30" s="39">
        <f>D16+D26</f>
        <v>35883866.460000008</v>
      </c>
      <c r="E30" s="81"/>
      <c r="F30" s="81"/>
    </row>
    <row r="31" spans="2:6" ht="16.5" thickTop="1" x14ac:dyDescent="0.25">
      <c r="C31" s="40"/>
      <c r="D31" s="41"/>
      <c r="E31" s="81"/>
      <c r="F31" s="81"/>
    </row>
    <row r="32" spans="2:6" x14ac:dyDescent="0.25">
      <c r="E32" s="81"/>
      <c r="F32" s="81"/>
    </row>
    <row r="33" spans="2:6" x14ac:dyDescent="0.25">
      <c r="E33" s="81"/>
      <c r="F33" s="81"/>
    </row>
    <row r="34" spans="2:6" x14ac:dyDescent="0.25">
      <c r="F34" s="81"/>
    </row>
    <row r="35" spans="2:6" ht="18.75" x14ac:dyDescent="0.3">
      <c r="B35" s="101" t="s">
        <v>442</v>
      </c>
      <c r="C35" s="43" t="s">
        <v>443</v>
      </c>
      <c r="D35" s="44"/>
    </row>
    <row r="36" spans="2:6" ht="18.75" x14ac:dyDescent="0.3">
      <c r="B36" s="45" t="s">
        <v>23</v>
      </c>
      <c r="C36" s="44" t="s">
        <v>369</v>
      </c>
      <c r="D36" s="43"/>
      <c r="F36" s="81"/>
    </row>
    <row r="37" spans="2:6" ht="18.75" x14ac:dyDescent="0.3">
      <c r="B37" s="46"/>
      <c r="C37" s="46"/>
      <c r="F37" s="81"/>
    </row>
    <row r="38" spans="2:6" ht="24.75" customHeight="1" x14ac:dyDescent="0.3">
      <c r="B38" s="46"/>
      <c r="C38" s="46"/>
      <c r="F38" s="81"/>
    </row>
    <row r="39" spans="2:6" ht="18.75" x14ac:dyDescent="0.3">
      <c r="B39" s="42" t="s">
        <v>10</v>
      </c>
      <c r="C39" s="220" t="s">
        <v>444</v>
      </c>
      <c r="D39" s="220"/>
      <c r="F39" s="81"/>
    </row>
    <row r="40" spans="2:6" ht="18.75" x14ac:dyDescent="0.3">
      <c r="B40" s="45" t="s">
        <v>24</v>
      </c>
      <c r="C40" s="44" t="s">
        <v>370</v>
      </c>
      <c r="D40" s="24"/>
    </row>
    <row r="41" spans="2:6" x14ac:dyDescent="0.25">
      <c r="B41" s="23"/>
    </row>
  </sheetData>
  <mergeCells count="6">
    <mergeCell ref="C39:D39"/>
    <mergeCell ref="B5:D5"/>
    <mergeCell ref="B6:D6"/>
    <mergeCell ref="B7:D7"/>
    <mergeCell ref="B8:D8"/>
    <mergeCell ref="B9:D9"/>
  </mergeCells>
  <pageMargins left="0.23622047244094491" right="0.23622047244094491" top="0.74803149606299213" bottom="0.74803149606299213" header="0.31496062992125984" footer="0.31496062992125984"/>
  <pageSetup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363"/>
  <sheetViews>
    <sheetView workbookViewId="0">
      <selection activeCell="B76" sqref="B76"/>
    </sheetView>
  </sheetViews>
  <sheetFormatPr baseColWidth="10" defaultColWidth="11.42578125" defaultRowHeight="15.75" x14ac:dyDescent="0.25"/>
  <cols>
    <col min="1" max="1" width="2" style="3" customWidth="1"/>
    <col min="2" max="2" width="62.5703125" style="3" customWidth="1"/>
    <col min="3" max="3" width="16.5703125" style="34" customWidth="1"/>
    <col min="4" max="4" width="14.42578125" style="34" customWidth="1"/>
    <col min="5" max="5" width="15.5703125" style="3" bestFit="1" customWidth="1"/>
    <col min="6" max="6" width="19.5703125" style="3" customWidth="1"/>
    <col min="7" max="16384" width="11.42578125" style="3"/>
  </cols>
  <sheetData>
    <row r="5" spans="2:7" x14ac:dyDescent="0.25">
      <c r="B5" s="224" t="s">
        <v>0</v>
      </c>
      <c r="C5" s="224"/>
      <c r="D5" s="224"/>
    </row>
    <row r="6" spans="2:7" x14ac:dyDescent="0.25">
      <c r="B6" s="224" t="s">
        <v>1</v>
      </c>
      <c r="C6" s="224"/>
      <c r="D6" s="224"/>
    </row>
    <row r="7" spans="2:7" x14ac:dyDescent="0.25">
      <c r="B7" s="225" t="s">
        <v>54</v>
      </c>
      <c r="C7" s="225"/>
      <c r="D7" s="225"/>
    </row>
    <row r="8" spans="2:7" x14ac:dyDescent="0.25">
      <c r="B8" s="225" t="s">
        <v>345</v>
      </c>
      <c r="C8" s="225"/>
      <c r="D8" s="225"/>
    </row>
    <row r="9" spans="2:7" ht="16.5" thickBot="1" x14ac:dyDescent="0.3">
      <c r="B9" s="226" t="s">
        <v>21</v>
      </c>
      <c r="C9" s="226"/>
      <c r="D9" s="226"/>
    </row>
    <row r="10" spans="2:7" ht="16.5" thickTop="1" x14ac:dyDescent="0.25">
      <c r="B10" s="48"/>
      <c r="C10" s="48"/>
      <c r="D10" s="48"/>
    </row>
    <row r="11" spans="2:7" ht="32.25" customHeight="1" x14ac:dyDescent="0.25">
      <c r="B11" s="74" t="s">
        <v>55</v>
      </c>
      <c r="C11" s="26">
        <v>2023</v>
      </c>
      <c r="D11" s="26">
        <v>2022</v>
      </c>
    </row>
    <row r="12" spans="2:7" ht="15" hidden="1" customHeight="1" x14ac:dyDescent="0.25">
      <c r="B12" s="1" t="s">
        <v>56</v>
      </c>
      <c r="C12" s="2"/>
      <c r="D12" s="2"/>
    </row>
    <row r="13" spans="2:7" hidden="1" x14ac:dyDescent="0.25">
      <c r="B13" s="1" t="s">
        <v>57</v>
      </c>
      <c r="C13" s="2"/>
      <c r="D13" s="2"/>
    </row>
    <row r="14" spans="2:7" hidden="1" x14ac:dyDescent="0.25">
      <c r="B14" s="1" t="s">
        <v>58</v>
      </c>
      <c r="C14" s="2"/>
      <c r="D14" s="2"/>
    </row>
    <row r="15" spans="2:7" x14ac:dyDescent="0.25">
      <c r="B15" s="1"/>
      <c r="C15" s="2"/>
      <c r="D15" s="2"/>
      <c r="F15" s="130"/>
      <c r="G15" s="130"/>
    </row>
    <row r="16" spans="2:7" ht="14.25" customHeight="1" x14ac:dyDescent="0.25">
      <c r="B16" s="4" t="s">
        <v>59</v>
      </c>
      <c r="C16" s="59">
        <v>288326009</v>
      </c>
      <c r="D16" s="59">
        <f>251397943-10000000</f>
        <v>241397943</v>
      </c>
      <c r="F16" s="131"/>
      <c r="G16" s="130"/>
    </row>
    <row r="17" spans="2:7" ht="15.75" hidden="1" customHeight="1" x14ac:dyDescent="0.25">
      <c r="B17" s="4" t="s">
        <v>60</v>
      </c>
      <c r="C17" s="5"/>
      <c r="D17" s="5"/>
      <c r="F17" s="69"/>
      <c r="G17" s="130"/>
    </row>
    <row r="18" spans="2:7" ht="15.75" hidden="1" customHeight="1" x14ac:dyDescent="0.25">
      <c r="B18" s="4" t="s">
        <v>61</v>
      </c>
      <c r="C18" s="5"/>
      <c r="D18" s="5"/>
      <c r="F18" s="69"/>
      <c r="G18" s="130"/>
    </row>
    <row r="19" spans="2:7" ht="15.75" hidden="1" customHeight="1" x14ac:dyDescent="0.25">
      <c r="B19" s="4" t="s">
        <v>62</v>
      </c>
      <c r="C19" s="5"/>
      <c r="D19" s="5"/>
      <c r="F19" s="69"/>
      <c r="G19" s="130"/>
    </row>
    <row r="20" spans="2:7" ht="15.75" hidden="1" customHeight="1" x14ac:dyDescent="0.25">
      <c r="B20" s="4" t="s">
        <v>63</v>
      </c>
      <c r="C20" s="5"/>
      <c r="D20" s="5"/>
      <c r="F20" s="69"/>
      <c r="G20" s="130"/>
    </row>
    <row r="21" spans="2:7" ht="15.75" customHeight="1" x14ac:dyDescent="0.25">
      <c r="B21" s="4" t="s">
        <v>358</v>
      </c>
      <c r="C21" s="5">
        <v>1525000</v>
      </c>
      <c r="D21" s="5">
        <v>334548</v>
      </c>
      <c r="F21" s="69"/>
      <c r="G21" s="130"/>
    </row>
    <row r="22" spans="2:7" x14ac:dyDescent="0.25">
      <c r="B22" s="4" t="s">
        <v>64</v>
      </c>
      <c r="C22" s="59">
        <v>-132838800</v>
      </c>
      <c r="D22" s="59">
        <v>-86432033.549999997</v>
      </c>
      <c r="F22" s="131"/>
      <c r="G22" s="130"/>
    </row>
    <row r="23" spans="2:7" x14ac:dyDescent="0.25">
      <c r="B23" s="4" t="s">
        <v>65</v>
      </c>
      <c r="C23" s="5">
        <v>-67494593.069999993</v>
      </c>
      <c r="D23" s="5">
        <v>-79851404</v>
      </c>
      <c r="F23" s="69"/>
      <c r="G23" s="130"/>
    </row>
    <row r="24" spans="2:7" x14ac:dyDescent="0.25">
      <c r="B24" s="4" t="s">
        <v>66</v>
      </c>
      <c r="C24" s="5">
        <v>-7950112</v>
      </c>
      <c r="D24" s="5">
        <v>-4442053.72</v>
      </c>
      <c r="F24" s="69"/>
      <c r="G24" s="130"/>
    </row>
    <row r="25" spans="2:7" x14ac:dyDescent="0.25">
      <c r="B25" s="4" t="s">
        <v>67</v>
      </c>
      <c r="C25" s="5">
        <v>0</v>
      </c>
      <c r="D25" s="5">
        <v>-3981899.26</v>
      </c>
      <c r="F25" s="69"/>
      <c r="G25" s="130"/>
    </row>
    <row r="26" spans="2:7" x14ac:dyDescent="0.25">
      <c r="B26" s="4" t="s">
        <v>68</v>
      </c>
      <c r="C26" s="5">
        <v>-21974055.390000001</v>
      </c>
      <c r="D26" s="5">
        <v>-21702012.719999999</v>
      </c>
      <c r="F26" s="69"/>
      <c r="G26" s="130"/>
    </row>
    <row r="27" spans="2:7" ht="15.75" hidden="1" customHeight="1" x14ac:dyDescent="0.25">
      <c r="B27" s="4" t="s">
        <v>69</v>
      </c>
      <c r="C27" s="5"/>
      <c r="D27" s="5"/>
      <c r="F27" s="69"/>
      <c r="G27" s="130"/>
    </row>
    <row r="28" spans="2:7" ht="15.75" hidden="1" customHeight="1" x14ac:dyDescent="0.25">
      <c r="B28" s="4" t="s">
        <v>70</v>
      </c>
      <c r="C28" s="5"/>
      <c r="D28" s="5"/>
      <c r="F28" s="69"/>
      <c r="G28" s="130"/>
    </row>
    <row r="29" spans="2:7" x14ac:dyDescent="0.25">
      <c r="B29" s="4" t="s">
        <v>71</v>
      </c>
      <c r="C29" s="5">
        <f>-99552-100</f>
        <v>-99652</v>
      </c>
      <c r="D29" s="5">
        <v>-28866.85</v>
      </c>
      <c r="F29" s="69"/>
      <c r="G29" s="130"/>
    </row>
    <row r="30" spans="2:7" ht="16.5" thickBot="1" x14ac:dyDescent="0.3">
      <c r="B30" s="4" t="s">
        <v>72</v>
      </c>
      <c r="C30" s="60">
        <f>-1640609.59-38542</f>
        <v>-1679151.59</v>
      </c>
      <c r="D30" s="60">
        <v>-1830000</v>
      </c>
      <c r="F30" s="69"/>
      <c r="G30" s="130"/>
    </row>
    <row r="31" spans="2:7" x14ac:dyDescent="0.25">
      <c r="B31" s="74" t="s">
        <v>73</v>
      </c>
      <c r="C31" s="61">
        <f>SUM(C16:C30)</f>
        <v>57814644.950000003</v>
      </c>
      <c r="D31" s="61">
        <f>SUM(D16:D30)</f>
        <v>43464220.899999991</v>
      </c>
      <c r="E31" s="62"/>
      <c r="F31" s="69"/>
      <c r="G31" s="130"/>
    </row>
    <row r="32" spans="2:7" x14ac:dyDescent="0.25">
      <c r="B32" s="63"/>
      <c r="C32" s="64"/>
      <c r="D32" s="64"/>
      <c r="F32" s="132"/>
      <c r="G32" s="130"/>
    </row>
    <row r="33" spans="2:7" x14ac:dyDescent="0.25">
      <c r="B33" s="65"/>
      <c r="C33" s="66"/>
      <c r="D33" s="66"/>
      <c r="F33" s="130"/>
      <c r="G33" s="130"/>
    </row>
    <row r="34" spans="2:7" x14ac:dyDescent="0.25">
      <c r="B34" s="71" t="s">
        <v>74</v>
      </c>
      <c r="C34" s="67"/>
      <c r="D34" s="67"/>
      <c r="F34" s="130"/>
      <c r="G34" s="130"/>
    </row>
    <row r="35" spans="2:7" hidden="1" x14ac:dyDescent="0.25">
      <c r="B35" s="68" t="s">
        <v>75</v>
      </c>
      <c r="C35" s="5"/>
      <c r="D35" s="5"/>
      <c r="F35" s="130"/>
      <c r="G35" s="130"/>
    </row>
    <row r="36" spans="2:7" hidden="1" x14ac:dyDescent="0.25">
      <c r="B36" s="4" t="s">
        <v>76</v>
      </c>
      <c r="C36" s="5"/>
      <c r="D36" s="5"/>
      <c r="F36" s="130"/>
      <c r="G36" s="130"/>
    </row>
    <row r="37" spans="2:7" ht="30" hidden="1" x14ac:dyDescent="0.25">
      <c r="B37" s="4" t="s">
        <v>77</v>
      </c>
      <c r="C37" s="5"/>
      <c r="D37" s="5"/>
      <c r="F37" s="130"/>
      <c r="G37" s="130"/>
    </row>
    <row r="38" spans="2:7" hidden="1" x14ac:dyDescent="0.25">
      <c r="B38" s="4" t="s">
        <v>78</v>
      </c>
      <c r="C38" s="5"/>
      <c r="D38" s="5"/>
      <c r="F38" s="130"/>
      <c r="G38" s="130"/>
    </row>
    <row r="39" spans="2:7" ht="30" hidden="1" x14ac:dyDescent="0.25">
      <c r="B39" s="4" t="s">
        <v>79</v>
      </c>
      <c r="C39" s="5"/>
      <c r="D39" s="5"/>
      <c r="F39" s="130"/>
      <c r="G39" s="130"/>
    </row>
    <row r="40" spans="2:7" hidden="1" x14ac:dyDescent="0.25">
      <c r="B40" s="4" t="s">
        <v>63</v>
      </c>
      <c r="C40" s="5"/>
      <c r="D40" s="5"/>
      <c r="F40" s="130"/>
      <c r="G40" s="130"/>
    </row>
    <row r="41" spans="2:7" x14ac:dyDescent="0.25">
      <c r="B41" s="4" t="s">
        <v>80</v>
      </c>
      <c r="C41" s="69">
        <v>-2903737.12</v>
      </c>
      <c r="D41" s="69">
        <v>-5195359.92</v>
      </c>
      <c r="F41" s="130"/>
      <c r="G41" s="130"/>
    </row>
    <row r="42" spans="2:7" ht="16.5" thickBot="1" x14ac:dyDescent="0.3">
      <c r="B42" s="4"/>
      <c r="C42" s="60"/>
      <c r="D42" s="60"/>
      <c r="F42" s="130"/>
      <c r="G42" s="130"/>
    </row>
    <row r="43" spans="2:7" ht="30" hidden="1" x14ac:dyDescent="0.25">
      <c r="B43" s="4" t="s">
        <v>81</v>
      </c>
      <c r="C43" s="5"/>
      <c r="D43" s="5"/>
      <c r="F43" s="130"/>
      <c r="G43" s="130"/>
    </row>
    <row r="44" spans="2:7" hidden="1" x14ac:dyDescent="0.25">
      <c r="B44" s="4" t="s">
        <v>82</v>
      </c>
      <c r="C44" s="5"/>
      <c r="D44" s="5"/>
      <c r="F44" s="130"/>
      <c r="G44" s="130"/>
    </row>
    <row r="45" spans="2:7" ht="30" hidden="1" x14ac:dyDescent="0.25">
      <c r="B45" s="4" t="s">
        <v>83</v>
      </c>
      <c r="C45" s="5"/>
      <c r="D45" s="5"/>
      <c r="F45" s="130"/>
      <c r="G45" s="130"/>
    </row>
    <row r="46" spans="2:7" hidden="1" x14ac:dyDescent="0.25">
      <c r="B46" s="4" t="s">
        <v>84</v>
      </c>
      <c r="C46" s="5"/>
      <c r="D46" s="5"/>
      <c r="F46" s="130"/>
      <c r="G46" s="130"/>
    </row>
    <row r="47" spans="2:7" hidden="1" x14ac:dyDescent="0.25">
      <c r="B47" s="4" t="s">
        <v>85</v>
      </c>
      <c r="C47" s="70"/>
      <c r="D47" s="70"/>
      <c r="F47" s="130"/>
      <c r="G47" s="130"/>
    </row>
    <row r="48" spans="2:7" x14ac:dyDescent="0.25">
      <c r="B48" s="71" t="s">
        <v>86</v>
      </c>
      <c r="C48" s="64">
        <f>SUM(C41:C47)</f>
        <v>-2903737.12</v>
      </c>
      <c r="D48" s="64">
        <f>SUM(D41:D47)</f>
        <v>-5195359.92</v>
      </c>
      <c r="F48" s="130"/>
      <c r="G48" s="130"/>
    </row>
    <row r="49" spans="2:5" x14ac:dyDescent="0.25">
      <c r="B49" s="65"/>
      <c r="C49" s="66"/>
      <c r="D49" s="66"/>
      <c r="E49" s="33"/>
    </row>
    <row r="50" spans="2:5" hidden="1" x14ac:dyDescent="0.25">
      <c r="B50" s="72" t="s">
        <v>87</v>
      </c>
      <c r="C50" s="67"/>
      <c r="D50" s="67"/>
    </row>
    <row r="51" spans="2:5" hidden="1" x14ac:dyDescent="0.25">
      <c r="B51" s="4" t="s">
        <v>88</v>
      </c>
      <c r="C51" s="5"/>
      <c r="D51" s="5"/>
    </row>
    <row r="52" spans="2:5" hidden="1" x14ac:dyDescent="0.25">
      <c r="B52" s="4" t="s">
        <v>89</v>
      </c>
      <c r="C52" s="5"/>
      <c r="D52" s="5"/>
    </row>
    <row r="53" spans="2:5" hidden="1" x14ac:dyDescent="0.25">
      <c r="B53" s="4" t="s">
        <v>90</v>
      </c>
      <c r="C53" s="5"/>
      <c r="D53" s="5"/>
    </row>
    <row r="54" spans="2:5" ht="30" hidden="1" x14ac:dyDescent="0.25">
      <c r="B54" s="4" t="s">
        <v>91</v>
      </c>
      <c r="C54" s="5"/>
      <c r="D54" s="5"/>
    </row>
    <row r="55" spans="2:5" hidden="1" x14ac:dyDescent="0.25">
      <c r="B55" s="4" t="s">
        <v>63</v>
      </c>
      <c r="C55" s="5"/>
      <c r="D55" s="5"/>
    </row>
    <row r="56" spans="2:5" ht="30" hidden="1" x14ac:dyDescent="0.25">
      <c r="B56" s="4" t="s">
        <v>92</v>
      </c>
      <c r="C56" s="5"/>
      <c r="D56" s="5"/>
    </row>
    <row r="57" spans="2:5" ht="30" hidden="1" x14ac:dyDescent="0.25">
      <c r="B57" s="4" t="s">
        <v>93</v>
      </c>
      <c r="C57" s="5"/>
      <c r="D57" s="5"/>
    </row>
    <row r="58" spans="2:5" hidden="1" x14ac:dyDescent="0.25">
      <c r="B58" s="4" t="s">
        <v>94</v>
      </c>
      <c r="C58" s="5"/>
      <c r="D58" s="5"/>
    </row>
    <row r="59" spans="2:5" hidden="1" x14ac:dyDescent="0.25">
      <c r="B59" s="4" t="s">
        <v>95</v>
      </c>
      <c r="C59" s="5"/>
      <c r="D59" s="5"/>
    </row>
    <row r="60" spans="2:5" ht="30" hidden="1" x14ac:dyDescent="0.25">
      <c r="B60" s="4" t="s">
        <v>96</v>
      </c>
      <c r="C60" s="5"/>
      <c r="D60" s="5"/>
    </row>
    <row r="61" spans="2:5" hidden="1" x14ac:dyDescent="0.25">
      <c r="B61" s="4" t="s">
        <v>97</v>
      </c>
      <c r="C61" s="70"/>
      <c r="D61" s="70"/>
    </row>
    <row r="62" spans="2:5" hidden="1" x14ac:dyDescent="0.25">
      <c r="B62" s="72" t="s">
        <v>98</v>
      </c>
      <c r="C62" s="64"/>
      <c r="D62" s="64"/>
    </row>
    <row r="63" spans="2:5" x14ac:dyDescent="0.25">
      <c r="B63" s="65"/>
      <c r="C63" s="73"/>
      <c r="D63" s="73"/>
    </row>
    <row r="64" spans="2:5" ht="30.75" thickBot="1" x14ac:dyDescent="0.3">
      <c r="B64" s="74" t="s">
        <v>99</v>
      </c>
      <c r="C64" s="75">
        <f>C31+C41</f>
        <v>54910907.830000006</v>
      </c>
      <c r="D64" s="75">
        <f>D31+D41</f>
        <v>38268860.979999989</v>
      </c>
    </row>
    <row r="65" spans="2:5" x14ac:dyDescent="0.25">
      <c r="B65" s="74" t="s">
        <v>100</v>
      </c>
      <c r="C65" s="76">
        <f>'Notas Explicativas'!H57</f>
        <v>144683954.41</v>
      </c>
      <c r="D65" s="76">
        <v>106415093</v>
      </c>
    </row>
    <row r="66" spans="2:5" ht="16.5" thickBot="1" x14ac:dyDescent="0.3">
      <c r="B66" s="63" t="s">
        <v>101</v>
      </c>
      <c r="C66" s="77">
        <f>SUM(C64:C65)</f>
        <v>199594862.24000001</v>
      </c>
      <c r="D66" s="77">
        <f>SUM(D64:D65)</f>
        <v>144683953.97999999</v>
      </c>
    </row>
    <row r="67" spans="2:5" ht="16.5" thickTop="1" x14ac:dyDescent="0.25">
      <c r="B67" s="23"/>
      <c r="C67" s="73"/>
      <c r="D67" s="73"/>
      <c r="E67" s="34"/>
    </row>
    <row r="69" spans="2:5" ht="56.25" customHeight="1" x14ac:dyDescent="0.3">
      <c r="B69" s="42" t="s">
        <v>442</v>
      </c>
      <c r="C69" s="43" t="s">
        <v>446</v>
      </c>
      <c r="D69" s="43"/>
      <c r="E69" s="43"/>
    </row>
    <row r="70" spans="2:5" ht="18.75" x14ac:dyDescent="0.3">
      <c r="B70" s="45" t="s">
        <v>102</v>
      </c>
      <c r="C70" s="44" t="s">
        <v>369</v>
      </c>
      <c r="D70" s="43"/>
      <c r="E70" s="43"/>
    </row>
    <row r="71" spans="2:5" ht="18.75" x14ac:dyDescent="0.3">
      <c r="B71" s="45"/>
      <c r="C71" s="46"/>
      <c r="D71" s="46"/>
      <c r="E71" s="23"/>
    </row>
    <row r="72" spans="2:5" ht="18.75" x14ac:dyDescent="0.3">
      <c r="B72" s="42"/>
      <c r="C72" s="46"/>
      <c r="D72" s="46"/>
      <c r="E72" s="23"/>
    </row>
    <row r="73" spans="2:5" ht="18.75" x14ac:dyDescent="0.3">
      <c r="B73" s="42" t="s">
        <v>103</v>
      </c>
      <c r="C73" s="43" t="s">
        <v>344</v>
      </c>
      <c r="D73" s="43"/>
      <c r="E73" s="78"/>
    </row>
    <row r="74" spans="2:5" ht="18.75" x14ac:dyDescent="0.3">
      <c r="B74" s="45" t="s">
        <v>104</v>
      </c>
      <c r="C74" s="129" t="s">
        <v>368</v>
      </c>
      <c r="D74" s="24"/>
      <c r="E74" s="79"/>
    </row>
    <row r="363" spans="3:3" x14ac:dyDescent="0.25">
      <c r="C363" s="34">
        <f>'[1]FLUJO DE EFECTIVO'!C63</f>
        <v>154683954</v>
      </c>
    </row>
  </sheetData>
  <mergeCells count="5">
    <mergeCell ref="B5:D5"/>
    <mergeCell ref="B6:D6"/>
    <mergeCell ref="B7:D7"/>
    <mergeCell ref="B8:D8"/>
    <mergeCell ref="B9:D9"/>
  </mergeCells>
  <pageMargins left="0.70866141732283472" right="0.70866141732283472" top="0.74803149606299213" bottom="0.74803149606299213" header="0.31496062992125984" footer="0.31496062992125984"/>
  <pageSetup scale="9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48"/>
  <sheetViews>
    <sheetView topLeftCell="A10" workbookViewId="0">
      <selection activeCell="B53" sqref="B53"/>
    </sheetView>
  </sheetViews>
  <sheetFormatPr baseColWidth="10" defaultRowHeight="15.75" x14ac:dyDescent="0.25"/>
  <cols>
    <col min="1" max="1" width="2.42578125" style="23" customWidth="1"/>
    <col min="2" max="2" width="47.140625" style="23" customWidth="1"/>
    <col min="3" max="3" width="23" style="49" customWidth="1"/>
    <col min="4" max="4" width="20.28515625" style="41" customWidth="1"/>
    <col min="5" max="5" width="20.140625" style="85" customWidth="1"/>
    <col min="6" max="6" width="22.42578125" style="85" customWidth="1"/>
    <col min="7" max="7" width="19.140625" style="93" customWidth="1"/>
    <col min="8" max="8" width="11.42578125" style="85"/>
    <col min="9" max="253" width="11.42578125" style="23"/>
    <col min="254" max="254" width="2.42578125" style="23" customWidth="1"/>
    <col min="255" max="255" width="0" style="23" hidden="1" customWidth="1"/>
    <col min="256" max="256" width="45.5703125" style="23" customWidth="1"/>
    <col min="257" max="257" width="18.42578125" style="23" customWidth="1"/>
    <col min="258" max="258" width="0.5703125" style="23" customWidth="1"/>
    <col min="259" max="259" width="18.28515625" style="23" customWidth="1"/>
    <col min="260" max="509" width="11.42578125" style="23"/>
    <col min="510" max="510" width="2.42578125" style="23" customWidth="1"/>
    <col min="511" max="511" width="0" style="23" hidden="1" customWidth="1"/>
    <col min="512" max="512" width="45.5703125" style="23" customWidth="1"/>
    <col min="513" max="513" width="18.42578125" style="23" customWidth="1"/>
    <col min="514" max="514" width="0.5703125" style="23" customWidth="1"/>
    <col min="515" max="515" width="18.28515625" style="23" customWidth="1"/>
    <col min="516" max="765" width="11.42578125" style="23"/>
    <col min="766" max="766" width="2.42578125" style="23" customWidth="1"/>
    <col min="767" max="767" width="0" style="23" hidden="1" customWidth="1"/>
    <col min="768" max="768" width="45.5703125" style="23" customWidth="1"/>
    <col min="769" max="769" width="18.42578125" style="23" customWidth="1"/>
    <col min="770" max="770" width="0.5703125" style="23" customWidth="1"/>
    <col min="771" max="771" width="18.28515625" style="23" customWidth="1"/>
    <col min="772" max="1021" width="11.42578125" style="23"/>
    <col min="1022" max="1022" width="2.42578125" style="23" customWidth="1"/>
    <col min="1023" max="1023" width="0" style="23" hidden="1" customWidth="1"/>
    <col min="1024" max="1024" width="45.5703125" style="23" customWidth="1"/>
    <col min="1025" max="1025" width="18.42578125" style="23" customWidth="1"/>
    <col min="1026" max="1026" width="0.5703125" style="23" customWidth="1"/>
    <col min="1027" max="1027" width="18.28515625" style="23" customWidth="1"/>
    <col min="1028" max="1277" width="11.42578125" style="23"/>
    <col min="1278" max="1278" width="2.42578125" style="23" customWidth="1"/>
    <col min="1279" max="1279" width="0" style="23" hidden="1" customWidth="1"/>
    <col min="1280" max="1280" width="45.5703125" style="23" customWidth="1"/>
    <col min="1281" max="1281" width="18.42578125" style="23" customWidth="1"/>
    <col min="1282" max="1282" width="0.5703125" style="23" customWidth="1"/>
    <col min="1283" max="1283" width="18.28515625" style="23" customWidth="1"/>
    <col min="1284" max="1533" width="11.42578125" style="23"/>
    <col min="1534" max="1534" width="2.42578125" style="23" customWidth="1"/>
    <col min="1535" max="1535" width="0" style="23" hidden="1" customWidth="1"/>
    <col min="1536" max="1536" width="45.5703125" style="23" customWidth="1"/>
    <col min="1537" max="1537" width="18.42578125" style="23" customWidth="1"/>
    <col min="1538" max="1538" width="0.5703125" style="23" customWidth="1"/>
    <col min="1539" max="1539" width="18.28515625" style="23" customWidth="1"/>
    <col min="1540" max="1789" width="11.42578125" style="23"/>
    <col min="1790" max="1790" width="2.42578125" style="23" customWidth="1"/>
    <col min="1791" max="1791" width="0" style="23" hidden="1" customWidth="1"/>
    <col min="1792" max="1792" width="45.5703125" style="23" customWidth="1"/>
    <col min="1793" max="1793" width="18.42578125" style="23" customWidth="1"/>
    <col min="1794" max="1794" width="0.5703125" style="23" customWidth="1"/>
    <col min="1795" max="1795" width="18.28515625" style="23" customWidth="1"/>
    <col min="1796" max="2045" width="11.42578125" style="23"/>
    <col min="2046" max="2046" width="2.42578125" style="23" customWidth="1"/>
    <col min="2047" max="2047" width="0" style="23" hidden="1" customWidth="1"/>
    <col min="2048" max="2048" width="45.5703125" style="23" customWidth="1"/>
    <col min="2049" max="2049" width="18.42578125" style="23" customWidth="1"/>
    <col min="2050" max="2050" width="0.5703125" style="23" customWidth="1"/>
    <col min="2051" max="2051" width="18.28515625" style="23" customWidth="1"/>
    <col min="2052" max="2301" width="11.42578125" style="23"/>
    <col min="2302" max="2302" width="2.42578125" style="23" customWidth="1"/>
    <col min="2303" max="2303" width="0" style="23" hidden="1" customWidth="1"/>
    <col min="2304" max="2304" width="45.5703125" style="23" customWidth="1"/>
    <col min="2305" max="2305" width="18.42578125" style="23" customWidth="1"/>
    <col min="2306" max="2306" width="0.5703125" style="23" customWidth="1"/>
    <col min="2307" max="2307" width="18.28515625" style="23" customWidth="1"/>
    <col min="2308" max="2557" width="11.42578125" style="23"/>
    <col min="2558" max="2558" width="2.42578125" style="23" customWidth="1"/>
    <col min="2559" max="2559" width="0" style="23" hidden="1" customWidth="1"/>
    <col min="2560" max="2560" width="45.5703125" style="23" customWidth="1"/>
    <col min="2561" max="2561" width="18.42578125" style="23" customWidth="1"/>
    <col min="2562" max="2562" width="0.5703125" style="23" customWidth="1"/>
    <col min="2563" max="2563" width="18.28515625" style="23" customWidth="1"/>
    <col min="2564" max="2813" width="11.42578125" style="23"/>
    <col min="2814" max="2814" width="2.42578125" style="23" customWidth="1"/>
    <col min="2815" max="2815" width="0" style="23" hidden="1" customWidth="1"/>
    <col min="2816" max="2816" width="45.5703125" style="23" customWidth="1"/>
    <col min="2817" max="2817" width="18.42578125" style="23" customWidth="1"/>
    <col min="2818" max="2818" width="0.5703125" style="23" customWidth="1"/>
    <col min="2819" max="2819" width="18.28515625" style="23" customWidth="1"/>
    <col min="2820" max="3069" width="11.42578125" style="23"/>
    <col min="3070" max="3070" width="2.42578125" style="23" customWidth="1"/>
    <col min="3071" max="3071" width="0" style="23" hidden="1" customWidth="1"/>
    <col min="3072" max="3072" width="45.5703125" style="23" customWidth="1"/>
    <col min="3073" max="3073" width="18.42578125" style="23" customWidth="1"/>
    <col min="3074" max="3074" width="0.5703125" style="23" customWidth="1"/>
    <col min="3075" max="3075" width="18.28515625" style="23" customWidth="1"/>
    <col min="3076" max="3325" width="11.42578125" style="23"/>
    <col min="3326" max="3326" width="2.42578125" style="23" customWidth="1"/>
    <col min="3327" max="3327" width="0" style="23" hidden="1" customWidth="1"/>
    <col min="3328" max="3328" width="45.5703125" style="23" customWidth="1"/>
    <col min="3329" max="3329" width="18.42578125" style="23" customWidth="1"/>
    <col min="3330" max="3330" width="0.5703125" style="23" customWidth="1"/>
    <col min="3331" max="3331" width="18.28515625" style="23" customWidth="1"/>
    <col min="3332" max="3581" width="11.42578125" style="23"/>
    <col min="3582" max="3582" width="2.42578125" style="23" customWidth="1"/>
    <col min="3583" max="3583" width="0" style="23" hidden="1" customWidth="1"/>
    <col min="3584" max="3584" width="45.5703125" style="23" customWidth="1"/>
    <col min="3585" max="3585" width="18.42578125" style="23" customWidth="1"/>
    <col min="3586" max="3586" width="0.5703125" style="23" customWidth="1"/>
    <col min="3587" max="3587" width="18.28515625" style="23" customWidth="1"/>
    <col min="3588" max="3837" width="11.42578125" style="23"/>
    <col min="3838" max="3838" width="2.42578125" style="23" customWidth="1"/>
    <col min="3839" max="3839" width="0" style="23" hidden="1" customWidth="1"/>
    <col min="3840" max="3840" width="45.5703125" style="23" customWidth="1"/>
    <col min="3841" max="3841" width="18.42578125" style="23" customWidth="1"/>
    <col min="3842" max="3842" width="0.5703125" style="23" customWidth="1"/>
    <col min="3843" max="3843" width="18.28515625" style="23" customWidth="1"/>
    <col min="3844" max="4093" width="11.42578125" style="23"/>
    <col min="4094" max="4094" width="2.42578125" style="23" customWidth="1"/>
    <col min="4095" max="4095" width="0" style="23" hidden="1" customWidth="1"/>
    <col min="4096" max="4096" width="45.5703125" style="23" customWidth="1"/>
    <col min="4097" max="4097" width="18.42578125" style="23" customWidth="1"/>
    <col min="4098" max="4098" width="0.5703125" style="23" customWidth="1"/>
    <col min="4099" max="4099" width="18.28515625" style="23" customWidth="1"/>
    <col min="4100" max="4349" width="11.42578125" style="23"/>
    <col min="4350" max="4350" width="2.42578125" style="23" customWidth="1"/>
    <col min="4351" max="4351" width="0" style="23" hidden="1" customWidth="1"/>
    <col min="4352" max="4352" width="45.5703125" style="23" customWidth="1"/>
    <col min="4353" max="4353" width="18.42578125" style="23" customWidth="1"/>
    <col min="4354" max="4354" width="0.5703125" style="23" customWidth="1"/>
    <col min="4355" max="4355" width="18.28515625" style="23" customWidth="1"/>
    <col min="4356" max="4605" width="11.42578125" style="23"/>
    <col min="4606" max="4606" width="2.42578125" style="23" customWidth="1"/>
    <col min="4607" max="4607" width="0" style="23" hidden="1" customWidth="1"/>
    <col min="4608" max="4608" width="45.5703125" style="23" customWidth="1"/>
    <col min="4609" max="4609" width="18.42578125" style="23" customWidth="1"/>
    <col min="4610" max="4610" width="0.5703125" style="23" customWidth="1"/>
    <col min="4611" max="4611" width="18.28515625" style="23" customWidth="1"/>
    <col min="4612" max="4861" width="11.42578125" style="23"/>
    <col min="4862" max="4862" width="2.42578125" style="23" customWidth="1"/>
    <col min="4863" max="4863" width="0" style="23" hidden="1" customWidth="1"/>
    <col min="4864" max="4864" width="45.5703125" style="23" customWidth="1"/>
    <col min="4865" max="4865" width="18.42578125" style="23" customWidth="1"/>
    <col min="4866" max="4866" width="0.5703125" style="23" customWidth="1"/>
    <col min="4867" max="4867" width="18.28515625" style="23" customWidth="1"/>
    <col min="4868" max="5117" width="11.42578125" style="23"/>
    <col min="5118" max="5118" width="2.42578125" style="23" customWidth="1"/>
    <col min="5119" max="5119" width="0" style="23" hidden="1" customWidth="1"/>
    <col min="5120" max="5120" width="45.5703125" style="23" customWidth="1"/>
    <col min="5121" max="5121" width="18.42578125" style="23" customWidth="1"/>
    <col min="5122" max="5122" width="0.5703125" style="23" customWidth="1"/>
    <col min="5123" max="5123" width="18.28515625" style="23" customWidth="1"/>
    <col min="5124" max="5373" width="11.42578125" style="23"/>
    <col min="5374" max="5374" width="2.42578125" style="23" customWidth="1"/>
    <col min="5375" max="5375" width="0" style="23" hidden="1" customWidth="1"/>
    <col min="5376" max="5376" width="45.5703125" style="23" customWidth="1"/>
    <col min="5377" max="5377" width="18.42578125" style="23" customWidth="1"/>
    <col min="5378" max="5378" width="0.5703125" style="23" customWidth="1"/>
    <col min="5379" max="5379" width="18.28515625" style="23" customWidth="1"/>
    <col min="5380" max="5629" width="11.42578125" style="23"/>
    <col min="5630" max="5630" width="2.42578125" style="23" customWidth="1"/>
    <col min="5631" max="5631" width="0" style="23" hidden="1" customWidth="1"/>
    <col min="5632" max="5632" width="45.5703125" style="23" customWidth="1"/>
    <col min="5633" max="5633" width="18.42578125" style="23" customWidth="1"/>
    <col min="5634" max="5634" width="0.5703125" style="23" customWidth="1"/>
    <col min="5635" max="5635" width="18.28515625" style="23" customWidth="1"/>
    <col min="5636" max="5885" width="11.42578125" style="23"/>
    <col min="5886" max="5886" width="2.42578125" style="23" customWidth="1"/>
    <col min="5887" max="5887" width="0" style="23" hidden="1" customWidth="1"/>
    <col min="5888" max="5888" width="45.5703125" style="23" customWidth="1"/>
    <col min="5889" max="5889" width="18.42578125" style="23" customWidth="1"/>
    <col min="5890" max="5890" width="0.5703125" style="23" customWidth="1"/>
    <col min="5891" max="5891" width="18.28515625" style="23" customWidth="1"/>
    <col min="5892" max="6141" width="11.42578125" style="23"/>
    <col min="6142" max="6142" width="2.42578125" style="23" customWidth="1"/>
    <col min="6143" max="6143" width="0" style="23" hidden="1" customWidth="1"/>
    <col min="6144" max="6144" width="45.5703125" style="23" customWidth="1"/>
    <col min="6145" max="6145" width="18.42578125" style="23" customWidth="1"/>
    <col min="6146" max="6146" width="0.5703125" style="23" customWidth="1"/>
    <col min="6147" max="6147" width="18.28515625" style="23" customWidth="1"/>
    <col min="6148" max="6397" width="11.42578125" style="23"/>
    <col min="6398" max="6398" width="2.42578125" style="23" customWidth="1"/>
    <col min="6399" max="6399" width="0" style="23" hidden="1" customWidth="1"/>
    <col min="6400" max="6400" width="45.5703125" style="23" customWidth="1"/>
    <col min="6401" max="6401" width="18.42578125" style="23" customWidth="1"/>
    <col min="6402" max="6402" width="0.5703125" style="23" customWidth="1"/>
    <col min="6403" max="6403" width="18.28515625" style="23" customWidth="1"/>
    <col min="6404" max="6653" width="11.42578125" style="23"/>
    <col min="6654" max="6654" width="2.42578125" style="23" customWidth="1"/>
    <col min="6655" max="6655" width="0" style="23" hidden="1" customWidth="1"/>
    <col min="6656" max="6656" width="45.5703125" style="23" customWidth="1"/>
    <col min="6657" max="6657" width="18.42578125" style="23" customWidth="1"/>
    <col min="6658" max="6658" width="0.5703125" style="23" customWidth="1"/>
    <col min="6659" max="6659" width="18.28515625" style="23" customWidth="1"/>
    <col min="6660" max="6909" width="11.42578125" style="23"/>
    <col min="6910" max="6910" width="2.42578125" style="23" customWidth="1"/>
    <col min="6911" max="6911" width="0" style="23" hidden="1" customWidth="1"/>
    <col min="6912" max="6912" width="45.5703125" style="23" customWidth="1"/>
    <col min="6913" max="6913" width="18.42578125" style="23" customWidth="1"/>
    <col min="6914" max="6914" width="0.5703125" style="23" customWidth="1"/>
    <col min="6915" max="6915" width="18.28515625" style="23" customWidth="1"/>
    <col min="6916" max="7165" width="11.42578125" style="23"/>
    <col min="7166" max="7166" width="2.42578125" style="23" customWidth="1"/>
    <col min="7167" max="7167" width="0" style="23" hidden="1" customWidth="1"/>
    <col min="7168" max="7168" width="45.5703125" style="23" customWidth="1"/>
    <col min="7169" max="7169" width="18.42578125" style="23" customWidth="1"/>
    <col min="7170" max="7170" width="0.5703125" style="23" customWidth="1"/>
    <col min="7171" max="7171" width="18.28515625" style="23" customWidth="1"/>
    <col min="7172" max="7421" width="11.42578125" style="23"/>
    <col min="7422" max="7422" width="2.42578125" style="23" customWidth="1"/>
    <col min="7423" max="7423" width="0" style="23" hidden="1" customWidth="1"/>
    <col min="7424" max="7424" width="45.5703125" style="23" customWidth="1"/>
    <col min="7425" max="7425" width="18.42578125" style="23" customWidth="1"/>
    <col min="7426" max="7426" width="0.5703125" style="23" customWidth="1"/>
    <col min="7427" max="7427" width="18.28515625" style="23" customWidth="1"/>
    <col min="7428" max="7677" width="11.42578125" style="23"/>
    <col min="7678" max="7678" width="2.42578125" style="23" customWidth="1"/>
    <col min="7679" max="7679" width="0" style="23" hidden="1" customWidth="1"/>
    <col min="7680" max="7680" width="45.5703125" style="23" customWidth="1"/>
    <col min="7681" max="7681" width="18.42578125" style="23" customWidth="1"/>
    <col min="7682" max="7682" width="0.5703125" style="23" customWidth="1"/>
    <col min="7683" max="7683" width="18.28515625" style="23" customWidth="1"/>
    <col min="7684" max="7933" width="11.42578125" style="23"/>
    <col min="7934" max="7934" width="2.42578125" style="23" customWidth="1"/>
    <col min="7935" max="7935" width="0" style="23" hidden="1" customWidth="1"/>
    <col min="7936" max="7936" width="45.5703125" style="23" customWidth="1"/>
    <col min="7937" max="7937" width="18.42578125" style="23" customWidth="1"/>
    <col min="7938" max="7938" width="0.5703125" style="23" customWidth="1"/>
    <col min="7939" max="7939" width="18.28515625" style="23" customWidth="1"/>
    <col min="7940" max="8189" width="11.42578125" style="23"/>
    <col min="8190" max="8190" width="2.42578125" style="23" customWidth="1"/>
    <col min="8191" max="8191" width="0" style="23" hidden="1" customWidth="1"/>
    <col min="8192" max="8192" width="45.5703125" style="23" customWidth="1"/>
    <col min="8193" max="8193" width="18.42578125" style="23" customWidth="1"/>
    <col min="8194" max="8194" width="0.5703125" style="23" customWidth="1"/>
    <col min="8195" max="8195" width="18.28515625" style="23" customWidth="1"/>
    <col min="8196" max="8445" width="11.42578125" style="23"/>
    <col min="8446" max="8446" width="2.42578125" style="23" customWidth="1"/>
    <col min="8447" max="8447" width="0" style="23" hidden="1" customWidth="1"/>
    <col min="8448" max="8448" width="45.5703125" style="23" customWidth="1"/>
    <col min="8449" max="8449" width="18.42578125" style="23" customWidth="1"/>
    <col min="8450" max="8450" width="0.5703125" style="23" customWidth="1"/>
    <col min="8451" max="8451" width="18.28515625" style="23" customWidth="1"/>
    <col min="8452" max="8701" width="11.42578125" style="23"/>
    <col min="8702" max="8702" width="2.42578125" style="23" customWidth="1"/>
    <col min="8703" max="8703" width="0" style="23" hidden="1" customWidth="1"/>
    <col min="8704" max="8704" width="45.5703125" style="23" customWidth="1"/>
    <col min="8705" max="8705" width="18.42578125" style="23" customWidth="1"/>
    <col min="8706" max="8706" width="0.5703125" style="23" customWidth="1"/>
    <col min="8707" max="8707" width="18.28515625" style="23" customWidth="1"/>
    <col min="8708" max="8957" width="11.42578125" style="23"/>
    <col min="8958" max="8958" width="2.42578125" style="23" customWidth="1"/>
    <col min="8959" max="8959" width="0" style="23" hidden="1" customWidth="1"/>
    <col min="8960" max="8960" width="45.5703125" style="23" customWidth="1"/>
    <col min="8961" max="8961" width="18.42578125" style="23" customWidth="1"/>
    <col min="8962" max="8962" width="0.5703125" style="23" customWidth="1"/>
    <col min="8963" max="8963" width="18.28515625" style="23" customWidth="1"/>
    <col min="8964" max="9213" width="11.42578125" style="23"/>
    <col min="9214" max="9214" width="2.42578125" style="23" customWidth="1"/>
    <col min="9215" max="9215" width="0" style="23" hidden="1" customWidth="1"/>
    <col min="9216" max="9216" width="45.5703125" style="23" customWidth="1"/>
    <col min="9217" max="9217" width="18.42578125" style="23" customWidth="1"/>
    <col min="9218" max="9218" width="0.5703125" style="23" customWidth="1"/>
    <col min="9219" max="9219" width="18.28515625" style="23" customWidth="1"/>
    <col min="9220" max="9469" width="11.42578125" style="23"/>
    <col min="9470" max="9470" width="2.42578125" style="23" customWidth="1"/>
    <col min="9471" max="9471" width="0" style="23" hidden="1" customWidth="1"/>
    <col min="9472" max="9472" width="45.5703125" style="23" customWidth="1"/>
    <col min="9473" max="9473" width="18.42578125" style="23" customWidth="1"/>
    <col min="9474" max="9474" width="0.5703125" style="23" customWidth="1"/>
    <col min="9475" max="9475" width="18.28515625" style="23" customWidth="1"/>
    <col min="9476" max="9725" width="11.42578125" style="23"/>
    <col min="9726" max="9726" width="2.42578125" style="23" customWidth="1"/>
    <col min="9727" max="9727" width="0" style="23" hidden="1" customWidth="1"/>
    <col min="9728" max="9728" width="45.5703125" style="23" customWidth="1"/>
    <col min="9729" max="9729" width="18.42578125" style="23" customWidth="1"/>
    <col min="9730" max="9730" width="0.5703125" style="23" customWidth="1"/>
    <col min="9731" max="9731" width="18.28515625" style="23" customWidth="1"/>
    <col min="9732" max="9981" width="11.42578125" style="23"/>
    <col min="9982" max="9982" width="2.42578125" style="23" customWidth="1"/>
    <col min="9983" max="9983" width="0" style="23" hidden="1" customWidth="1"/>
    <col min="9984" max="9984" width="45.5703125" style="23" customWidth="1"/>
    <col min="9985" max="9985" width="18.42578125" style="23" customWidth="1"/>
    <col min="9986" max="9986" width="0.5703125" style="23" customWidth="1"/>
    <col min="9987" max="9987" width="18.28515625" style="23" customWidth="1"/>
    <col min="9988" max="10237" width="11.42578125" style="23"/>
    <col min="10238" max="10238" width="2.42578125" style="23" customWidth="1"/>
    <col min="10239" max="10239" width="0" style="23" hidden="1" customWidth="1"/>
    <col min="10240" max="10240" width="45.5703125" style="23" customWidth="1"/>
    <col min="10241" max="10241" width="18.42578125" style="23" customWidth="1"/>
    <col min="10242" max="10242" width="0.5703125" style="23" customWidth="1"/>
    <col min="10243" max="10243" width="18.28515625" style="23" customWidth="1"/>
    <col min="10244" max="10493" width="11.42578125" style="23"/>
    <col min="10494" max="10494" width="2.42578125" style="23" customWidth="1"/>
    <col min="10495" max="10495" width="0" style="23" hidden="1" customWidth="1"/>
    <col min="10496" max="10496" width="45.5703125" style="23" customWidth="1"/>
    <col min="10497" max="10497" width="18.42578125" style="23" customWidth="1"/>
    <col min="10498" max="10498" width="0.5703125" style="23" customWidth="1"/>
    <col min="10499" max="10499" width="18.28515625" style="23" customWidth="1"/>
    <col min="10500" max="10749" width="11.42578125" style="23"/>
    <col min="10750" max="10750" width="2.42578125" style="23" customWidth="1"/>
    <col min="10751" max="10751" width="0" style="23" hidden="1" customWidth="1"/>
    <col min="10752" max="10752" width="45.5703125" style="23" customWidth="1"/>
    <col min="10753" max="10753" width="18.42578125" style="23" customWidth="1"/>
    <col min="10754" max="10754" width="0.5703125" style="23" customWidth="1"/>
    <col min="10755" max="10755" width="18.28515625" style="23" customWidth="1"/>
    <col min="10756" max="11005" width="11.42578125" style="23"/>
    <col min="11006" max="11006" width="2.42578125" style="23" customWidth="1"/>
    <col min="11007" max="11007" width="0" style="23" hidden="1" customWidth="1"/>
    <col min="11008" max="11008" width="45.5703125" style="23" customWidth="1"/>
    <col min="11009" max="11009" width="18.42578125" style="23" customWidth="1"/>
    <col min="11010" max="11010" width="0.5703125" style="23" customWidth="1"/>
    <col min="11011" max="11011" width="18.28515625" style="23" customWidth="1"/>
    <col min="11012" max="11261" width="11.42578125" style="23"/>
    <col min="11262" max="11262" width="2.42578125" style="23" customWidth="1"/>
    <col min="11263" max="11263" width="0" style="23" hidden="1" customWidth="1"/>
    <col min="11264" max="11264" width="45.5703125" style="23" customWidth="1"/>
    <col min="11265" max="11265" width="18.42578125" style="23" customWidth="1"/>
    <col min="11266" max="11266" width="0.5703125" style="23" customWidth="1"/>
    <col min="11267" max="11267" width="18.28515625" style="23" customWidth="1"/>
    <col min="11268" max="11517" width="11.42578125" style="23"/>
    <col min="11518" max="11518" width="2.42578125" style="23" customWidth="1"/>
    <col min="11519" max="11519" width="0" style="23" hidden="1" customWidth="1"/>
    <col min="11520" max="11520" width="45.5703125" style="23" customWidth="1"/>
    <col min="11521" max="11521" width="18.42578125" style="23" customWidth="1"/>
    <col min="11522" max="11522" width="0.5703125" style="23" customWidth="1"/>
    <col min="11523" max="11523" width="18.28515625" style="23" customWidth="1"/>
    <col min="11524" max="11773" width="11.42578125" style="23"/>
    <col min="11774" max="11774" width="2.42578125" style="23" customWidth="1"/>
    <col min="11775" max="11775" width="0" style="23" hidden="1" customWidth="1"/>
    <col min="11776" max="11776" width="45.5703125" style="23" customWidth="1"/>
    <col min="11777" max="11777" width="18.42578125" style="23" customWidth="1"/>
    <col min="11778" max="11778" width="0.5703125" style="23" customWidth="1"/>
    <col min="11779" max="11779" width="18.28515625" style="23" customWidth="1"/>
    <col min="11780" max="12029" width="11.42578125" style="23"/>
    <col min="12030" max="12030" width="2.42578125" style="23" customWidth="1"/>
    <col min="12031" max="12031" width="0" style="23" hidden="1" customWidth="1"/>
    <col min="12032" max="12032" width="45.5703125" style="23" customWidth="1"/>
    <col min="12033" max="12033" width="18.42578125" style="23" customWidth="1"/>
    <col min="12034" max="12034" width="0.5703125" style="23" customWidth="1"/>
    <col min="12035" max="12035" width="18.28515625" style="23" customWidth="1"/>
    <col min="12036" max="12285" width="11.42578125" style="23"/>
    <col min="12286" max="12286" width="2.42578125" style="23" customWidth="1"/>
    <col min="12287" max="12287" width="0" style="23" hidden="1" customWidth="1"/>
    <col min="12288" max="12288" width="45.5703125" style="23" customWidth="1"/>
    <col min="12289" max="12289" width="18.42578125" style="23" customWidth="1"/>
    <col min="12290" max="12290" width="0.5703125" style="23" customWidth="1"/>
    <col min="12291" max="12291" width="18.28515625" style="23" customWidth="1"/>
    <col min="12292" max="12541" width="11.42578125" style="23"/>
    <col min="12542" max="12542" width="2.42578125" style="23" customWidth="1"/>
    <col min="12543" max="12543" width="0" style="23" hidden="1" customWidth="1"/>
    <col min="12544" max="12544" width="45.5703125" style="23" customWidth="1"/>
    <col min="12545" max="12545" width="18.42578125" style="23" customWidth="1"/>
    <col min="12546" max="12546" width="0.5703125" style="23" customWidth="1"/>
    <col min="12547" max="12547" width="18.28515625" style="23" customWidth="1"/>
    <col min="12548" max="12797" width="11.42578125" style="23"/>
    <col min="12798" max="12798" width="2.42578125" style="23" customWidth="1"/>
    <col min="12799" max="12799" width="0" style="23" hidden="1" customWidth="1"/>
    <col min="12800" max="12800" width="45.5703125" style="23" customWidth="1"/>
    <col min="12801" max="12801" width="18.42578125" style="23" customWidth="1"/>
    <col min="12802" max="12802" width="0.5703125" style="23" customWidth="1"/>
    <col min="12803" max="12803" width="18.28515625" style="23" customWidth="1"/>
    <col min="12804" max="13053" width="11.42578125" style="23"/>
    <col min="13054" max="13054" width="2.42578125" style="23" customWidth="1"/>
    <col min="13055" max="13055" width="0" style="23" hidden="1" customWidth="1"/>
    <col min="13056" max="13056" width="45.5703125" style="23" customWidth="1"/>
    <col min="13057" max="13057" width="18.42578125" style="23" customWidth="1"/>
    <col min="13058" max="13058" width="0.5703125" style="23" customWidth="1"/>
    <col min="13059" max="13059" width="18.28515625" style="23" customWidth="1"/>
    <col min="13060" max="13309" width="11.42578125" style="23"/>
    <col min="13310" max="13310" width="2.42578125" style="23" customWidth="1"/>
    <col min="13311" max="13311" width="0" style="23" hidden="1" customWidth="1"/>
    <col min="13312" max="13312" width="45.5703125" style="23" customWidth="1"/>
    <col min="13313" max="13313" width="18.42578125" style="23" customWidth="1"/>
    <col min="13314" max="13314" width="0.5703125" style="23" customWidth="1"/>
    <col min="13315" max="13315" width="18.28515625" style="23" customWidth="1"/>
    <col min="13316" max="13565" width="11.42578125" style="23"/>
    <col min="13566" max="13566" width="2.42578125" style="23" customWidth="1"/>
    <col min="13567" max="13567" width="0" style="23" hidden="1" customWidth="1"/>
    <col min="13568" max="13568" width="45.5703125" style="23" customWidth="1"/>
    <col min="13569" max="13569" width="18.42578125" style="23" customWidth="1"/>
    <col min="13570" max="13570" width="0.5703125" style="23" customWidth="1"/>
    <col min="13571" max="13571" width="18.28515625" style="23" customWidth="1"/>
    <col min="13572" max="13821" width="11.42578125" style="23"/>
    <col min="13822" max="13822" width="2.42578125" style="23" customWidth="1"/>
    <col min="13823" max="13823" width="0" style="23" hidden="1" customWidth="1"/>
    <col min="13824" max="13824" width="45.5703125" style="23" customWidth="1"/>
    <col min="13825" max="13825" width="18.42578125" style="23" customWidth="1"/>
    <col min="13826" max="13826" width="0.5703125" style="23" customWidth="1"/>
    <col min="13827" max="13827" width="18.28515625" style="23" customWidth="1"/>
    <col min="13828" max="14077" width="11.42578125" style="23"/>
    <col min="14078" max="14078" width="2.42578125" style="23" customWidth="1"/>
    <col min="14079" max="14079" width="0" style="23" hidden="1" customWidth="1"/>
    <col min="14080" max="14080" width="45.5703125" style="23" customWidth="1"/>
    <col min="14081" max="14081" width="18.42578125" style="23" customWidth="1"/>
    <col min="14082" max="14082" width="0.5703125" style="23" customWidth="1"/>
    <col min="14083" max="14083" width="18.28515625" style="23" customWidth="1"/>
    <col min="14084" max="14333" width="11.42578125" style="23"/>
    <col min="14334" max="14334" width="2.42578125" style="23" customWidth="1"/>
    <col min="14335" max="14335" width="0" style="23" hidden="1" customWidth="1"/>
    <col min="14336" max="14336" width="45.5703125" style="23" customWidth="1"/>
    <col min="14337" max="14337" width="18.42578125" style="23" customWidth="1"/>
    <col min="14338" max="14338" width="0.5703125" style="23" customWidth="1"/>
    <col min="14339" max="14339" width="18.28515625" style="23" customWidth="1"/>
    <col min="14340" max="14589" width="11.42578125" style="23"/>
    <col min="14590" max="14590" width="2.42578125" style="23" customWidth="1"/>
    <col min="14591" max="14591" width="0" style="23" hidden="1" customWidth="1"/>
    <col min="14592" max="14592" width="45.5703125" style="23" customWidth="1"/>
    <col min="14593" max="14593" width="18.42578125" style="23" customWidth="1"/>
    <col min="14594" max="14594" width="0.5703125" style="23" customWidth="1"/>
    <col min="14595" max="14595" width="18.28515625" style="23" customWidth="1"/>
    <col min="14596" max="14845" width="11.42578125" style="23"/>
    <col min="14846" max="14846" width="2.42578125" style="23" customWidth="1"/>
    <col min="14847" max="14847" width="0" style="23" hidden="1" customWidth="1"/>
    <col min="14848" max="14848" width="45.5703125" style="23" customWidth="1"/>
    <col min="14849" max="14849" width="18.42578125" style="23" customWidth="1"/>
    <col min="14850" max="14850" width="0.5703125" style="23" customWidth="1"/>
    <col min="14851" max="14851" width="18.28515625" style="23" customWidth="1"/>
    <col min="14852" max="15101" width="11.42578125" style="23"/>
    <col min="15102" max="15102" width="2.42578125" style="23" customWidth="1"/>
    <col min="15103" max="15103" width="0" style="23" hidden="1" customWidth="1"/>
    <col min="15104" max="15104" width="45.5703125" style="23" customWidth="1"/>
    <col min="15105" max="15105" width="18.42578125" style="23" customWidth="1"/>
    <col min="15106" max="15106" width="0.5703125" style="23" customWidth="1"/>
    <col min="15107" max="15107" width="18.28515625" style="23" customWidth="1"/>
    <col min="15108" max="15357" width="11.42578125" style="23"/>
    <col min="15358" max="15358" width="2.42578125" style="23" customWidth="1"/>
    <col min="15359" max="15359" width="0" style="23" hidden="1" customWidth="1"/>
    <col min="15360" max="15360" width="45.5703125" style="23" customWidth="1"/>
    <col min="15361" max="15361" width="18.42578125" style="23" customWidth="1"/>
    <col min="15362" max="15362" width="0.5703125" style="23" customWidth="1"/>
    <col min="15363" max="15363" width="18.28515625" style="23" customWidth="1"/>
    <col min="15364" max="15613" width="11.42578125" style="23"/>
    <col min="15614" max="15614" width="2.42578125" style="23" customWidth="1"/>
    <col min="15615" max="15615" width="0" style="23" hidden="1" customWidth="1"/>
    <col min="15616" max="15616" width="45.5703125" style="23" customWidth="1"/>
    <col min="15617" max="15617" width="18.42578125" style="23" customWidth="1"/>
    <col min="15618" max="15618" width="0.5703125" style="23" customWidth="1"/>
    <col min="15619" max="15619" width="18.28515625" style="23" customWidth="1"/>
    <col min="15620" max="15869" width="11.42578125" style="23"/>
    <col min="15870" max="15870" width="2.42578125" style="23" customWidth="1"/>
    <col min="15871" max="15871" width="0" style="23" hidden="1" customWidth="1"/>
    <col min="15872" max="15872" width="45.5703125" style="23" customWidth="1"/>
    <col min="15873" max="15873" width="18.42578125" style="23" customWidth="1"/>
    <col min="15874" max="15874" width="0.5703125" style="23" customWidth="1"/>
    <col min="15875" max="15875" width="18.28515625" style="23" customWidth="1"/>
    <col min="15876" max="16125" width="11.42578125" style="23"/>
    <col min="16126" max="16126" width="2.42578125" style="23" customWidth="1"/>
    <col min="16127" max="16127" width="0" style="23" hidden="1" customWidth="1"/>
    <col min="16128" max="16128" width="45.5703125" style="23" customWidth="1"/>
    <col min="16129" max="16129" width="18.42578125" style="23" customWidth="1"/>
    <col min="16130" max="16130" width="0.5703125" style="23" customWidth="1"/>
    <col min="16131" max="16131" width="18.28515625" style="23" customWidth="1"/>
    <col min="16132" max="16384" width="11.42578125" style="23"/>
  </cols>
  <sheetData>
    <row r="4" spans="1:7" ht="22.5" customHeight="1" x14ac:dyDescent="0.25">
      <c r="B4" s="228"/>
      <c r="C4" s="228"/>
      <c r="D4" s="228"/>
    </row>
    <row r="5" spans="1:7" ht="22.5" customHeight="1" x14ac:dyDescent="0.25">
      <c r="B5" s="221" t="s">
        <v>0</v>
      </c>
      <c r="C5" s="221"/>
      <c r="D5" s="221"/>
    </row>
    <row r="6" spans="1:7" ht="22.5" customHeight="1" x14ac:dyDescent="0.25">
      <c r="B6" s="221" t="s">
        <v>1</v>
      </c>
      <c r="C6" s="221"/>
      <c r="D6" s="221"/>
    </row>
    <row r="7" spans="1:7" ht="19.5" customHeight="1" x14ac:dyDescent="0.25">
      <c r="B7" s="222" t="s">
        <v>26</v>
      </c>
      <c r="C7" s="222"/>
      <c r="D7" s="222"/>
    </row>
    <row r="8" spans="1:7" ht="18.75" customHeight="1" x14ac:dyDescent="0.25">
      <c r="A8" s="58"/>
      <c r="B8" s="222" t="s">
        <v>27</v>
      </c>
      <c r="C8" s="222"/>
      <c r="D8" s="222"/>
    </row>
    <row r="9" spans="1:7" ht="15.75" customHeight="1" x14ac:dyDescent="0.25">
      <c r="A9" s="47"/>
      <c r="B9" s="229" t="s">
        <v>21</v>
      </c>
      <c r="C9" s="229"/>
      <c r="D9" s="229"/>
    </row>
    <row r="10" spans="1:7" ht="8.25" customHeight="1" thickBot="1" x14ac:dyDescent="0.3">
      <c r="B10" s="170"/>
      <c r="C10" s="170"/>
      <c r="D10" s="170"/>
    </row>
    <row r="11" spans="1:7" ht="3" customHeight="1" thickTop="1" x14ac:dyDescent="0.25">
      <c r="B11" s="48"/>
      <c r="C11" s="48"/>
      <c r="D11" s="48"/>
    </row>
    <row r="12" spans="1:7" x14ac:dyDescent="0.25">
      <c r="B12" s="176" t="s">
        <v>28</v>
      </c>
      <c r="C12" s="213">
        <v>2023</v>
      </c>
      <c r="D12" s="213">
        <v>2022</v>
      </c>
    </row>
    <row r="13" spans="1:7" ht="17.25" x14ac:dyDescent="0.3">
      <c r="B13" s="176" t="s">
        <v>29</v>
      </c>
      <c r="C13" s="214"/>
      <c r="D13" s="214"/>
      <c r="E13" s="86"/>
      <c r="F13" s="87"/>
      <c r="G13" s="88"/>
    </row>
    <row r="14" spans="1:7" ht="17.25" x14ac:dyDescent="0.3">
      <c r="B14" s="50" t="s">
        <v>30</v>
      </c>
      <c r="C14" s="34">
        <f>'Notas Explicativas'!E57</f>
        <v>199594861.50999999</v>
      </c>
      <c r="D14" s="34">
        <f>Flujo!D66</f>
        <v>144683953.97999999</v>
      </c>
      <c r="E14" s="91"/>
      <c r="F14" s="92"/>
      <c r="G14" s="89"/>
    </row>
    <row r="15" spans="1:7" ht="17.25" x14ac:dyDescent="0.3">
      <c r="B15" s="50" t="s">
        <v>31</v>
      </c>
      <c r="C15" s="29">
        <f>'Notas Explicativas'!F101</f>
        <v>965809.00299999991</v>
      </c>
      <c r="D15" s="29">
        <v>1969850</v>
      </c>
      <c r="E15" s="91"/>
      <c r="F15" s="92"/>
      <c r="G15" s="89"/>
    </row>
    <row r="16" spans="1:7" ht="17.25" x14ac:dyDescent="0.3">
      <c r="B16" s="50" t="s">
        <v>32</v>
      </c>
      <c r="C16" s="29">
        <v>0</v>
      </c>
      <c r="D16" s="29">
        <v>4130</v>
      </c>
      <c r="E16" s="91"/>
      <c r="F16" s="92"/>
      <c r="G16" s="89"/>
    </row>
    <row r="17" spans="2:7" ht="18" thickBot="1" x14ac:dyDescent="0.35">
      <c r="B17" s="50" t="s">
        <v>33</v>
      </c>
      <c r="C17" s="36">
        <f>'Notas Explicativas'!F117</f>
        <v>387614.13</v>
      </c>
      <c r="D17" s="36">
        <v>478046.68</v>
      </c>
      <c r="E17" s="91"/>
      <c r="F17" s="92"/>
      <c r="G17" s="89"/>
    </row>
    <row r="18" spans="2:7" ht="17.25" x14ac:dyDescent="0.3">
      <c r="B18" s="176" t="s">
        <v>34</v>
      </c>
      <c r="C18" s="51">
        <f>SUM(C14:C17)</f>
        <v>200948284.64299998</v>
      </c>
      <c r="D18" s="51">
        <f>SUM(D14:D17)</f>
        <v>147135980.66</v>
      </c>
      <c r="E18" s="91"/>
      <c r="F18" s="92"/>
      <c r="G18" s="89"/>
    </row>
    <row r="19" spans="2:7" ht="17.25" x14ac:dyDescent="0.3">
      <c r="B19" s="50"/>
      <c r="C19" s="33"/>
      <c r="D19" s="33"/>
      <c r="E19" s="91"/>
      <c r="F19" s="92"/>
    </row>
    <row r="20" spans="2:7" x14ac:dyDescent="0.25">
      <c r="B20" s="176" t="s">
        <v>35</v>
      </c>
      <c r="C20" s="33"/>
      <c r="D20" s="33"/>
    </row>
    <row r="21" spans="2:7" ht="17.25" x14ac:dyDescent="0.3">
      <c r="B21" s="50" t="s">
        <v>36</v>
      </c>
      <c r="C21" s="34">
        <v>84344302.849999994</v>
      </c>
      <c r="D21" s="34">
        <v>85098547</v>
      </c>
      <c r="E21" s="91"/>
      <c r="F21" s="92"/>
      <c r="G21" s="89"/>
    </row>
    <row r="22" spans="2:7" ht="18" thickBot="1" x14ac:dyDescent="0.35">
      <c r="B22" s="50" t="s">
        <v>37</v>
      </c>
      <c r="C22" s="29">
        <f>'Notas Explicativas'!F159</f>
        <v>202004.37999999983</v>
      </c>
      <c r="D22" s="29">
        <v>270840.98</v>
      </c>
      <c r="E22" s="91"/>
      <c r="F22" s="92"/>
      <c r="G22" s="89"/>
    </row>
    <row r="23" spans="2:7" ht="16.5" thickBot="1" x14ac:dyDescent="0.3">
      <c r="B23" s="176" t="s">
        <v>38</v>
      </c>
      <c r="C23" s="52">
        <f>SUM(C21:C22)</f>
        <v>84546307.229999989</v>
      </c>
      <c r="D23" s="52">
        <f>SUM(D21:D22)</f>
        <v>85369387.980000004</v>
      </c>
      <c r="F23" s="90"/>
    </row>
    <row r="24" spans="2:7" ht="19.5" customHeight="1" thickBot="1" x14ac:dyDescent="0.3">
      <c r="B24" s="176" t="s">
        <v>39</v>
      </c>
      <c r="C24" s="53">
        <f>C18+C23</f>
        <v>285494591.87299997</v>
      </c>
      <c r="D24" s="53">
        <f>D18+D23</f>
        <v>232505368.63999999</v>
      </c>
    </row>
    <row r="25" spans="2:7" ht="16.5" thickTop="1" x14ac:dyDescent="0.25">
      <c r="B25" s="50"/>
      <c r="C25" s="33"/>
      <c r="D25" s="33"/>
    </row>
    <row r="26" spans="2:7" x14ac:dyDescent="0.25">
      <c r="B26" s="176" t="s">
        <v>40</v>
      </c>
      <c r="C26" s="33"/>
      <c r="D26" s="33"/>
    </row>
    <row r="27" spans="2:7" x14ac:dyDescent="0.25">
      <c r="B27" s="176" t="s">
        <v>41</v>
      </c>
      <c r="C27" s="33"/>
      <c r="D27" s="33"/>
      <c r="F27" s="90"/>
    </row>
    <row r="28" spans="2:7" ht="17.25" x14ac:dyDescent="0.3">
      <c r="B28" s="50" t="s">
        <v>42</v>
      </c>
      <c r="C28" s="29">
        <v>238218.58</v>
      </c>
      <c r="D28" s="29">
        <v>123051.06</v>
      </c>
      <c r="E28" s="91"/>
      <c r="F28" s="92"/>
      <c r="G28" s="94"/>
    </row>
    <row r="29" spans="2:7" ht="17.25" x14ac:dyDescent="0.3">
      <c r="B29" s="50" t="s">
        <v>43</v>
      </c>
      <c r="C29" s="29">
        <f>'Notas Explicativas'!F179</f>
        <v>49105.58</v>
      </c>
      <c r="D29" s="29">
        <v>3273</v>
      </c>
      <c r="E29" s="91"/>
      <c r="F29" s="92"/>
      <c r="G29" s="94"/>
    </row>
    <row r="30" spans="2:7" ht="18" thickBot="1" x14ac:dyDescent="0.35">
      <c r="B30" s="50" t="s">
        <v>44</v>
      </c>
      <c r="C30" s="36">
        <v>462692.16</v>
      </c>
      <c r="D30" s="36">
        <v>462692.16</v>
      </c>
      <c r="E30" s="91"/>
      <c r="F30" s="92"/>
      <c r="G30" s="94"/>
    </row>
    <row r="31" spans="2:7" x14ac:dyDescent="0.25">
      <c r="B31" s="176" t="s">
        <v>45</v>
      </c>
      <c r="C31" s="51">
        <f>SUM(C28:C30)</f>
        <v>750016.32</v>
      </c>
      <c r="D31" s="51">
        <f>SUM(D28:D30)</f>
        <v>589016.22</v>
      </c>
      <c r="F31" s="90"/>
    </row>
    <row r="32" spans="2:7" x14ac:dyDescent="0.25">
      <c r="B32" s="176" t="s">
        <v>46</v>
      </c>
      <c r="C32" s="51">
        <f>SUM(C31)</f>
        <v>750016.32</v>
      </c>
      <c r="D32" s="51">
        <f>SUM(D31)</f>
        <v>589016.22</v>
      </c>
    </row>
    <row r="33" spans="1:7" x14ac:dyDescent="0.25">
      <c r="B33" s="50"/>
      <c r="C33" s="33"/>
      <c r="D33" s="33"/>
      <c r="F33" s="90"/>
    </row>
    <row r="34" spans="1:7" x14ac:dyDescent="0.25">
      <c r="B34" s="176" t="s">
        <v>47</v>
      </c>
      <c r="C34" s="33"/>
      <c r="D34" s="33"/>
      <c r="F34" s="90"/>
    </row>
    <row r="35" spans="1:7" ht="17.25" x14ac:dyDescent="0.3">
      <c r="B35" s="50" t="s">
        <v>48</v>
      </c>
      <c r="C35" s="29">
        <v>8745735</v>
      </c>
      <c r="D35" s="29">
        <v>8745735</v>
      </c>
      <c r="E35" s="91"/>
      <c r="F35" s="92"/>
      <c r="G35" s="94"/>
    </row>
    <row r="36" spans="1:7" ht="17.25" x14ac:dyDescent="0.3">
      <c r="B36" s="50" t="s">
        <v>49</v>
      </c>
      <c r="C36" s="29">
        <f>Rendimiento!C30</f>
        <v>52828223.039999992</v>
      </c>
      <c r="D36" s="29">
        <v>35883866</v>
      </c>
      <c r="E36" s="91"/>
      <c r="F36" s="200"/>
      <c r="G36" s="94"/>
    </row>
    <row r="37" spans="1:7" ht="18" thickBot="1" x14ac:dyDescent="0.35">
      <c r="B37" s="50" t="s">
        <v>50</v>
      </c>
      <c r="C37" s="36">
        <v>223170618</v>
      </c>
      <c r="D37" s="36">
        <v>187286752</v>
      </c>
      <c r="E37" s="91"/>
      <c r="F37" s="92"/>
      <c r="G37" s="94"/>
    </row>
    <row r="38" spans="1:7" ht="16.5" thickBot="1" x14ac:dyDescent="0.3">
      <c r="B38" s="176" t="s">
        <v>51</v>
      </c>
      <c r="C38" s="54">
        <f>SUM(C35:C37)</f>
        <v>284744576.03999996</v>
      </c>
      <c r="D38" s="54">
        <f>SUM(D35:D37)</f>
        <v>231916353</v>
      </c>
    </row>
    <row r="39" spans="1:7" ht="16.5" thickBot="1" x14ac:dyDescent="0.3">
      <c r="B39" s="176" t="s">
        <v>52</v>
      </c>
      <c r="C39" s="55">
        <f>C38+C32</f>
        <v>285494592.35999995</v>
      </c>
      <c r="D39" s="55">
        <f>D38+D32</f>
        <v>232505369.22</v>
      </c>
      <c r="E39" s="90"/>
      <c r="F39" s="90"/>
    </row>
    <row r="40" spans="1:7" ht="16.5" thickTop="1" x14ac:dyDescent="0.25"/>
    <row r="41" spans="1:7" ht="24" customHeight="1" x14ac:dyDescent="0.3">
      <c r="A41" s="220"/>
      <c r="B41" s="220"/>
      <c r="C41" s="56"/>
      <c r="D41" s="43"/>
    </row>
    <row r="42" spans="1:7" ht="18.75" x14ac:dyDescent="0.3">
      <c r="B42" s="42" t="s">
        <v>442</v>
      </c>
      <c r="C42" s="43" t="s">
        <v>448</v>
      </c>
      <c r="D42" s="43"/>
    </row>
    <row r="43" spans="1:7" ht="18.75" x14ac:dyDescent="0.3">
      <c r="B43" s="45" t="s">
        <v>340</v>
      </c>
      <c r="C43" s="44" t="s">
        <v>450</v>
      </c>
      <c r="D43" s="43"/>
    </row>
    <row r="44" spans="1:7" ht="18.75" x14ac:dyDescent="0.3">
      <c r="B44" s="46"/>
      <c r="C44" s="46"/>
      <c r="D44" s="23"/>
    </row>
    <row r="45" spans="1:7" ht="18.75" x14ac:dyDescent="0.3">
      <c r="B45" s="57"/>
      <c r="C45" s="46"/>
      <c r="D45" s="23"/>
    </row>
    <row r="46" spans="1:7" ht="18.75" x14ac:dyDescent="0.3">
      <c r="B46" s="42" t="s">
        <v>341</v>
      </c>
      <c r="C46" s="230" t="s">
        <v>449</v>
      </c>
      <c r="D46" s="230"/>
      <c r="E46" s="85" t="s">
        <v>53</v>
      </c>
    </row>
    <row r="47" spans="1:7" ht="18.75" x14ac:dyDescent="0.3">
      <c r="B47" s="45" t="s">
        <v>342</v>
      </c>
      <c r="C47" s="227" t="s">
        <v>343</v>
      </c>
      <c r="D47" s="227"/>
    </row>
    <row r="48" spans="1:7" ht="15" x14ac:dyDescent="0.25">
      <c r="C48" s="23"/>
      <c r="D48" s="23"/>
    </row>
  </sheetData>
  <mergeCells count="9">
    <mergeCell ref="C47:D47"/>
    <mergeCell ref="B7:D7"/>
    <mergeCell ref="B8:D8"/>
    <mergeCell ref="B4:D4"/>
    <mergeCell ref="B9:D9"/>
    <mergeCell ref="A41:B41"/>
    <mergeCell ref="C46:D46"/>
    <mergeCell ref="B5:D5"/>
    <mergeCell ref="B6:D6"/>
  </mergeCells>
  <pageMargins left="0.70866141732283472" right="0.70866141732283472" top="0.74803149606299213" bottom="0.74803149606299213" header="0.31496062992125984" footer="0.31496062992125984"/>
  <pageSetup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P37"/>
  <sheetViews>
    <sheetView workbookViewId="0">
      <selection activeCell="E35" sqref="E35"/>
    </sheetView>
  </sheetViews>
  <sheetFormatPr baseColWidth="10" defaultColWidth="10.85546875" defaultRowHeight="15" x14ac:dyDescent="0.25"/>
  <cols>
    <col min="1" max="1" width="7.7109375" style="23" customWidth="1"/>
    <col min="2" max="2" width="48.5703125" style="128" customWidth="1"/>
    <col min="3" max="3" width="16" style="23" customWidth="1"/>
    <col min="4" max="4" width="19" style="23" customWidth="1"/>
    <col min="5" max="5" width="18.28515625" style="23" customWidth="1"/>
    <col min="6" max="6" width="18.140625" style="23" customWidth="1"/>
    <col min="7" max="7" width="22" style="23" customWidth="1"/>
    <col min="8" max="16384" width="10.85546875" style="23"/>
  </cols>
  <sheetData>
    <row r="5" spans="2:16" x14ac:dyDescent="0.25">
      <c r="B5" s="174"/>
      <c r="C5" s="171"/>
      <c r="D5" s="171"/>
      <c r="E5" s="171"/>
      <c r="F5" s="171"/>
      <c r="G5" s="171"/>
    </row>
    <row r="6" spans="2:16" ht="15.75" x14ac:dyDescent="0.25">
      <c r="B6" s="224" t="s">
        <v>0</v>
      </c>
      <c r="C6" s="224"/>
      <c r="D6" s="224"/>
      <c r="E6" s="224"/>
      <c r="F6" s="224"/>
      <c r="G6" s="224"/>
    </row>
    <row r="7" spans="2:16" ht="15.75" x14ac:dyDescent="0.25">
      <c r="B7" s="232" t="s">
        <v>1</v>
      </c>
      <c r="C7" s="232"/>
      <c r="D7" s="232"/>
      <c r="E7" s="232"/>
      <c r="F7" s="232"/>
      <c r="G7" s="232"/>
    </row>
    <row r="8" spans="2:16" ht="15.75" x14ac:dyDescent="0.25">
      <c r="B8" s="232" t="s">
        <v>347</v>
      </c>
      <c r="C8" s="232"/>
      <c r="D8" s="232"/>
      <c r="E8" s="232"/>
      <c r="F8" s="232"/>
      <c r="G8" s="232"/>
    </row>
    <row r="9" spans="2:16" ht="15.75" x14ac:dyDescent="0.25">
      <c r="B9" s="232" t="s">
        <v>22</v>
      </c>
      <c r="C9" s="232"/>
      <c r="D9" s="232"/>
      <c r="E9" s="232"/>
      <c r="F9" s="232"/>
      <c r="G9" s="232"/>
    </row>
    <row r="10" spans="2:16" ht="15.75" x14ac:dyDescent="0.25">
      <c r="B10" s="232" t="s">
        <v>21</v>
      </c>
      <c r="C10" s="232"/>
      <c r="D10" s="232"/>
      <c r="E10" s="232"/>
      <c r="F10" s="232"/>
      <c r="G10" s="232"/>
    </row>
    <row r="11" spans="2:16" ht="16.5" thickBot="1" x14ac:dyDescent="0.3">
      <c r="B11" s="102"/>
      <c r="C11" s="104"/>
      <c r="D11" s="103"/>
      <c r="E11" s="104"/>
      <c r="F11" s="104"/>
      <c r="G11" s="105"/>
    </row>
    <row r="12" spans="2:16" ht="45.75" thickBot="1" x14ac:dyDescent="0.3">
      <c r="B12" s="106" t="s">
        <v>375</v>
      </c>
      <c r="C12" s="106" t="s">
        <v>404</v>
      </c>
      <c r="D12" s="106" t="s">
        <v>405</v>
      </c>
      <c r="E12" s="106" t="s">
        <v>406</v>
      </c>
      <c r="F12" s="106" t="s">
        <v>233</v>
      </c>
      <c r="G12" s="107" t="s">
        <v>407</v>
      </c>
    </row>
    <row r="13" spans="2:16" ht="15.75" x14ac:dyDescent="0.25">
      <c r="B13" s="102"/>
      <c r="C13" s="65"/>
      <c r="D13" s="103"/>
      <c r="F13" s="65"/>
      <c r="G13" s="65"/>
    </row>
    <row r="14" spans="2:16" x14ac:dyDescent="0.25">
      <c r="B14" s="108"/>
      <c r="C14" s="109"/>
      <c r="D14" s="109"/>
      <c r="E14" s="109"/>
      <c r="F14" s="109"/>
      <c r="G14" s="109"/>
      <c r="K14" s="231"/>
      <c r="L14" s="231"/>
      <c r="M14" s="231"/>
      <c r="N14" s="231"/>
      <c r="O14" s="231"/>
      <c r="P14" s="231"/>
    </row>
    <row r="15" spans="2:16" s="112" customFormat="1" ht="15.75" x14ac:dyDescent="0.25">
      <c r="B15" s="110" t="s">
        <v>348</v>
      </c>
      <c r="C15" s="111">
        <v>8745735</v>
      </c>
      <c r="D15" s="111">
        <v>0</v>
      </c>
      <c r="E15" s="111">
        <v>0</v>
      </c>
      <c r="F15" s="111">
        <v>187286752</v>
      </c>
      <c r="G15" s="111">
        <f>+C15+D15+E15+F15</f>
        <v>196032487</v>
      </c>
    </row>
    <row r="16" spans="2:16" x14ac:dyDescent="0.25">
      <c r="B16" s="113" t="s">
        <v>349</v>
      </c>
      <c r="C16" s="114"/>
      <c r="D16" s="115">
        <v>0</v>
      </c>
      <c r="E16" s="116"/>
      <c r="F16" s="117"/>
      <c r="G16" s="115">
        <f>+D16</f>
        <v>0</v>
      </c>
    </row>
    <row r="17" spans="2:7" ht="19.5" customHeight="1" x14ac:dyDescent="0.25">
      <c r="B17" s="113" t="s">
        <v>350</v>
      </c>
      <c r="C17" s="114"/>
      <c r="D17" s="114"/>
      <c r="E17" s="116"/>
      <c r="F17" s="115">
        <v>0</v>
      </c>
      <c r="G17" s="115">
        <f>+F17</f>
        <v>0</v>
      </c>
    </row>
    <row r="18" spans="2:7" x14ac:dyDescent="0.25">
      <c r="B18" s="118" t="s">
        <v>351</v>
      </c>
      <c r="C18" s="119"/>
      <c r="D18" s="119"/>
      <c r="E18" s="120"/>
      <c r="F18" s="121">
        <v>-10000000</v>
      </c>
      <c r="G18" s="121">
        <v>-10000000</v>
      </c>
    </row>
    <row r="19" spans="2:7" x14ac:dyDescent="0.25">
      <c r="B19" s="118" t="s">
        <v>352</v>
      </c>
      <c r="C19" s="122"/>
      <c r="D19" s="122"/>
      <c r="E19" s="122"/>
      <c r="F19" s="122">
        <v>45883866</v>
      </c>
      <c r="G19" s="122">
        <v>45883866</v>
      </c>
    </row>
    <row r="20" spans="2:7" s="112" customFormat="1" ht="15.75" x14ac:dyDescent="0.25">
      <c r="B20" s="110" t="s">
        <v>353</v>
      </c>
      <c r="C20" s="111">
        <f>SUM(C15:C19)</f>
        <v>8745735</v>
      </c>
      <c r="D20" s="111">
        <f>SUM(D15:D19)</f>
        <v>0</v>
      </c>
      <c r="E20" s="111">
        <f>SUM(E15:E19)</f>
        <v>0</v>
      </c>
      <c r="F20" s="111">
        <f>SUM(F15:F19)</f>
        <v>223170618</v>
      </c>
      <c r="G20" s="111">
        <f>SUM(G15:G19)</f>
        <v>231916353</v>
      </c>
    </row>
    <row r="21" spans="2:7" x14ac:dyDescent="0.25">
      <c r="B21" s="118" t="s">
        <v>349</v>
      </c>
      <c r="C21" s="115"/>
      <c r="D21" s="115">
        <v>0</v>
      </c>
      <c r="E21" s="115"/>
      <c r="F21" s="115"/>
      <c r="G21" s="115"/>
    </row>
    <row r="22" spans="2:7" ht="21" customHeight="1" x14ac:dyDescent="0.25">
      <c r="B22" s="118" t="s">
        <v>350</v>
      </c>
      <c r="C22" s="115"/>
      <c r="D22" s="115"/>
      <c r="E22" s="115"/>
      <c r="F22" s="115"/>
      <c r="G22" s="115">
        <f>+E22</f>
        <v>0</v>
      </c>
    </row>
    <row r="23" spans="2:7" ht="30" x14ac:dyDescent="0.25">
      <c r="B23" s="118" t="s">
        <v>354</v>
      </c>
      <c r="C23" s="115"/>
      <c r="D23" s="115"/>
      <c r="E23" s="115">
        <f ca="1">-E23+F23</f>
        <v>0</v>
      </c>
      <c r="F23" s="115">
        <v>0</v>
      </c>
      <c r="G23" s="115">
        <f ca="1">+E23-F23</f>
        <v>0</v>
      </c>
    </row>
    <row r="24" spans="2:7" x14ac:dyDescent="0.25">
      <c r="B24" s="118" t="s">
        <v>351</v>
      </c>
      <c r="C24" s="121"/>
      <c r="D24" s="121"/>
      <c r="E24" s="121"/>
      <c r="F24" s="121">
        <v>0</v>
      </c>
      <c r="G24" s="121">
        <f>+F24</f>
        <v>0</v>
      </c>
    </row>
    <row r="25" spans="2:7" x14ac:dyDescent="0.25">
      <c r="B25" s="118" t="s">
        <v>352</v>
      </c>
      <c r="C25" s="123" t="s">
        <v>355</v>
      </c>
      <c r="D25" s="124" t="s">
        <v>355</v>
      </c>
      <c r="E25" s="122" t="s">
        <v>355</v>
      </c>
      <c r="F25" s="122">
        <f>Situacion!C36</f>
        <v>52828223.039999992</v>
      </c>
      <c r="G25" s="122">
        <f>+F25</f>
        <v>52828223.039999992</v>
      </c>
    </row>
    <row r="26" spans="2:7" ht="16.5" thickBot="1" x14ac:dyDescent="0.3">
      <c r="B26" s="110" t="s">
        <v>356</v>
      </c>
      <c r="C26" s="80">
        <f>+C20</f>
        <v>8745735</v>
      </c>
      <c r="D26" s="80">
        <f>SUM(D21:D25)</f>
        <v>0</v>
      </c>
      <c r="E26" s="80">
        <f ca="1">SUM(E22:E25)</f>
        <v>0</v>
      </c>
      <c r="F26" s="80">
        <f>SUM(F20:F25)</f>
        <v>275998841.03999996</v>
      </c>
      <c r="G26" s="80">
        <f>G20+G25</f>
        <v>284744576.03999996</v>
      </c>
    </row>
    <row r="27" spans="2:7" ht="15.75" thickTop="1" x14ac:dyDescent="0.25">
      <c r="B27" s="125"/>
      <c r="G27" s="79"/>
    </row>
    <row r="28" spans="2:7" x14ac:dyDescent="0.25">
      <c r="B28" s="125"/>
      <c r="G28" s="79"/>
    </row>
    <row r="29" spans="2:7" ht="25.5" customHeight="1" x14ac:dyDescent="0.25"/>
    <row r="30" spans="2:7" ht="18.75" x14ac:dyDescent="0.3">
      <c r="B30" s="42" t="s">
        <v>439</v>
      </c>
      <c r="E30" s="101" t="s">
        <v>441</v>
      </c>
      <c r="F30" s="101"/>
      <c r="G30" s="101"/>
    </row>
    <row r="31" spans="2:7" ht="18.75" x14ac:dyDescent="0.3">
      <c r="B31" s="84" t="s">
        <v>357</v>
      </c>
      <c r="E31" s="194" t="s">
        <v>451</v>
      </c>
      <c r="F31" s="194"/>
      <c r="G31" s="194"/>
    </row>
    <row r="32" spans="2:7" ht="18.75" x14ac:dyDescent="0.3">
      <c r="B32" s="46"/>
      <c r="C32" s="46"/>
      <c r="D32" s="46"/>
    </row>
    <row r="33" spans="2:7" ht="52.5" customHeight="1" x14ac:dyDescent="0.3">
      <c r="B33" s="83" t="s">
        <v>10</v>
      </c>
      <c r="C33" s="46"/>
      <c r="D33" s="46"/>
      <c r="F33" s="220" t="s">
        <v>440</v>
      </c>
      <c r="G33" s="220"/>
    </row>
    <row r="34" spans="2:7" ht="18.75" x14ac:dyDescent="0.3">
      <c r="B34" s="84" t="s">
        <v>4</v>
      </c>
      <c r="F34" s="227" t="s">
        <v>413</v>
      </c>
      <c r="G34" s="227"/>
    </row>
    <row r="36" spans="2:7" x14ac:dyDescent="0.25">
      <c r="B36" s="23"/>
    </row>
    <row r="37" spans="2:7" ht="15.75" x14ac:dyDescent="0.25">
      <c r="B37" s="23"/>
      <c r="C37" s="126"/>
      <c r="D37" s="127"/>
      <c r="E37" s="41"/>
    </row>
  </sheetData>
  <mergeCells count="8">
    <mergeCell ref="F33:G33"/>
    <mergeCell ref="F34:G34"/>
    <mergeCell ref="B6:G6"/>
    <mergeCell ref="K14:P14"/>
    <mergeCell ref="B7:G7"/>
    <mergeCell ref="B8:G8"/>
    <mergeCell ref="B9:G9"/>
    <mergeCell ref="B10:G10"/>
  </mergeCells>
  <pageMargins left="0.70866141732283472" right="0.70866141732283472" top="0.74803149606299213" bottom="0.74803149606299213" header="0.31496062992125984" footer="0.31496062992125984"/>
  <pageSetup scale="70"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48"/>
  <sheetViews>
    <sheetView tabSelected="1" topLeftCell="A22" workbookViewId="0">
      <selection activeCell="K34" sqref="K34"/>
    </sheetView>
  </sheetViews>
  <sheetFormatPr baseColWidth="10" defaultColWidth="10.85546875" defaultRowHeight="15" x14ac:dyDescent="0.25"/>
  <cols>
    <col min="1" max="1" width="1.42578125" style="23" customWidth="1"/>
    <col min="2" max="2" width="4.28515625" style="23" customWidth="1"/>
    <col min="3" max="3" width="41" style="23" customWidth="1"/>
    <col min="4" max="4" width="19.28515625" style="99" customWidth="1"/>
    <col min="5" max="5" width="19.28515625" style="23" customWidth="1"/>
    <col min="6" max="6" width="12.7109375" style="23" customWidth="1"/>
    <col min="7" max="7" width="21.85546875" style="99" customWidth="1"/>
    <col min="8" max="8" width="10.85546875" style="23"/>
    <col min="9" max="9" width="19.7109375" style="23" customWidth="1"/>
    <col min="10" max="16384" width="10.85546875" style="23"/>
  </cols>
  <sheetData>
    <row r="7" spans="1:9" ht="15.75" x14ac:dyDescent="0.25">
      <c r="A7" s="224" t="s">
        <v>0</v>
      </c>
      <c r="B7" s="224"/>
      <c r="C7" s="224"/>
      <c r="D7" s="224"/>
      <c r="E7" s="224"/>
      <c r="F7" s="224"/>
      <c r="G7" s="224"/>
      <c r="H7" s="224"/>
    </row>
    <row r="8" spans="1:9" ht="15.75" x14ac:dyDescent="0.25">
      <c r="A8" s="224" t="s">
        <v>1</v>
      </c>
      <c r="B8" s="224"/>
      <c r="C8" s="224"/>
      <c r="D8" s="224"/>
      <c r="E8" s="224"/>
      <c r="F8" s="224"/>
      <c r="G8" s="224"/>
      <c r="H8" s="224"/>
    </row>
    <row r="9" spans="1:9" x14ac:dyDescent="0.25">
      <c r="A9" s="171"/>
      <c r="B9" s="171"/>
      <c r="C9" s="171"/>
      <c r="D9" s="172"/>
      <c r="E9" s="171"/>
      <c r="F9" s="171"/>
      <c r="G9" s="172"/>
      <c r="H9" s="171"/>
    </row>
    <row r="10" spans="1:9" x14ac:dyDescent="0.25">
      <c r="A10" s="171"/>
      <c r="B10" s="236" t="s">
        <v>25</v>
      </c>
      <c r="C10" s="236"/>
      <c r="D10" s="236"/>
      <c r="E10" s="236"/>
      <c r="F10" s="236"/>
      <c r="G10" s="236"/>
      <c r="H10" s="173"/>
      <c r="I10" s="95"/>
    </row>
    <row r="11" spans="1:9" x14ac:dyDescent="0.25">
      <c r="A11" s="171"/>
      <c r="B11" s="236" t="s">
        <v>453</v>
      </c>
      <c r="C11" s="236"/>
      <c r="D11" s="236"/>
      <c r="E11" s="236"/>
      <c r="F11" s="236"/>
      <c r="G11" s="236"/>
      <c r="H11" s="173"/>
      <c r="I11" s="95"/>
    </row>
    <row r="12" spans="1:9" x14ac:dyDescent="0.25">
      <c r="A12" s="171"/>
      <c r="B12" s="236" t="s">
        <v>361</v>
      </c>
      <c r="C12" s="236"/>
      <c r="D12" s="236"/>
      <c r="E12" s="236"/>
      <c r="F12" s="236"/>
      <c r="G12" s="236"/>
      <c r="H12" s="173"/>
      <c r="I12" s="95"/>
    </row>
    <row r="13" spans="1:9" x14ac:dyDescent="0.25">
      <c r="A13" s="171"/>
      <c r="B13" s="236" t="s">
        <v>362</v>
      </c>
      <c r="C13" s="236"/>
      <c r="D13" s="236"/>
      <c r="E13" s="236"/>
      <c r="F13" s="236"/>
      <c r="G13" s="236"/>
      <c r="H13" s="173"/>
      <c r="I13" s="96"/>
    </row>
    <row r="14" spans="1:9" x14ac:dyDescent="0.25">
      <c r="B14" s="97"/>
      <c r="C14" s="97"/>
      <c r="D14" s="97"/>
      <c r="E14" s="97"/>
      <c r="F14" s="97"/>
      <c r="G14" s="98"/>
      <c r="H14" s="96"/>
      <c r="I14" s="96"/>
    </row>
    <row r="15" spans="1:9" x14ac:dyDescent="0.25">
      <c r="B15" s="237"/>
      <c r="C15" s="237"/>
      <c r="D15" s="237"/>
      <c r="E15" s="237"/>
      <c r="F15" s="237"/>
      <c r="G15" s="237"/>
      <c r="H15" s="237"/>
      <c r="I15" s="237"/>
    </row>
    <row r="16" spans="1:9" ht="63" x14ac:dyDescent="0.25">
      <c r="B16" s="235" t="s">
        <v>375</v>
      </c>
      <c r="C16" s="235"/>
      <c r="D16" s="185" t="s">
        <v>376</v>
      </c>
      <c r="E16" s="186" t="s">
        <v>377</v>
      </c>
      <c r="F16" s="186" t="s">
        <v>399</v>
      </c>
      <c r="G16" s="185" t="s">
        <v>398</v>
      </c>
    </row>
    <row r="17" spans="2:15" ht="15.75" x14ac:dyDescent="0.25">
      <c r="B17" s="177">
        <v>1</v>
      </c>
      <c r="C17" s="178" t="s">
        <v>378</v>
      </c>
      <c r="D17" s="215">
        <v>354471619.12</v>
      </c>
      <c r="E17" s="215">
        <v>174330971</v>
      </c>
      <c r="F17" s="215">
        <f>SUM(F18:F26)</f>
        <v>0.49146418199146236</v>
      </c>
      <c r="G17" s="215">
        <f>D17-E17</f>
        <v>180140648.12</v>
      </c>
      <c r="I17" s="81"/>
    </row>
    <row r="18" spans="2:15" x14ac:dyDescent="0.25">
      <c r="B18" s="179">
        <v>1.1000000000000001</v>
      </c>
      <c r="C18" s="180" t="s">
        <v>379</v>
      </c>
      <c r="D18" s="154" t="s">
        <v>306</v>
      </c>
      <c r="E18" s="154" t="s">
        <v>306</v>
      </c>
      <c r="F18" s="154" t="s">
        <v>306</v>
      </c>
      <c r="G18" s="154" t="s">
        <v>306</v>
      </c>
      <c r="I18" s="81"/>
    </row>
    <row r="19" spans="2:15" x14ac:dyDescent="0.25">
      <c r="B19" s="179">
        <v>1.2</v>
      </c>
      <c r="C19" s="180" t="s">
        <v>380</v>
      </c>
      <c r="D19" s="154" t="s">
        <v>306</v>
      </c>
      <c r="E19" s="154" t="s">
        <v>306</v>
      </c>
      <c r="F19" s="154" t="s">
        <v>306</v>
      </c>
      <c r="G19" s="154" t="s">
        <v>306</v>
      </c>
      <c r="I19" s="81"/>
    </row>
    <row r="20" spans="2:15" x14ac:dyDescent="0.25">
      <c r="B20" s="179">
        <v>1.3</v>
      </c>
      <c r="C20" s="180" t="s">
        <v>381</v>
      </c>
      <c r="D20" s="154" t="s">
        <v>306</v>
      </c>
      <c r="E20" s="216"/>
      <c r="F20" s="154" t="s">
        <v>306</v>
      </c>
      <c r="G20" s="216"/>
      <c r="I20" s="81"/>
    </row>
    <row r="21" spans="2:15" x14ac:dyDescent="0.25">
      <c r="B21" s="179">
        <v>1.4</v>
      </c>
      <c r="C21" s="180" t="s">
        <v>382</v>
      </c>
      <c r="D21" s="216">
        <f>288326009+45291110.12+17200000+3654500</f>
        <v>354471619.12</v>
      </c>
      <c r="E21" s="216">
        <v>174210104.33000001</v>
      </c>
      <c r="F21" s="216">
        <f>SUM(E21/D21)</f>
        <v>0.49146418199146236</v>
      </c>
      <c r="G21" s="216">
        <f>D21-E21</f>
        <v>180261514.78999999</v>
      </c>
    </row>
    <row r="22" spans="2:15" x14ac:dyDescent="0.25">
      <c r="B22" s="179">
        <v>1.5</v>
      </c>
      <c r="C22" s="180" t="s">
        <v>383</v>
      </c>
      <c r="D22" s="154" t="s">
        <v>306</v>
      </c>
      <c r="E22" s="154" t="s">
        <v>306</v>
      </c>
      <c r="F22" s="154" t="s">
        <v>306</v>
      </c>
      <c r="G22" s="216"/>
    </row>
    <row r="23" spans="2:15" ht="15.75" x14ac:dyDescent="0.25">
      <c r="B23" s="179">
        <v>1.6</v>
      </c>
      <c r="C23" s="180" t="s">
        <v>384</v>
      </c>
      <c r="D23" s="154" t="s">
        <v>306</v>
      </c>
      <c r="E23" s="219">
        <v>120866.67</v>
      </c>
      <c r="F23" s="154" t="s">
        <v>306</v>
      </c>
      <c r="G23" s="216">
        <f>E23</f>
        <v>120866.67</v>
      </c>
      <c r="J23" s="233"/>
      <c r="K23" s="233"/>
      <c r="L23" s="233"/>
      <c r="M23" s="233"/>
    </row>
    <row r="24" spans="2:15" x14ac:dyDescent="0.25">
      <c r="B24" s="179">
        <v>1.7</v>
      </c>
      <c r="C24" s="180" t="s">
        <v>385</v>
      </c>
      <c r="D24" s="154" t="s">
        <v>306</v>
      </c>
      <c r="E24" s="154" t="s">
        <v>306</v>
      </c>
      <c r="F24" s="154" t="s">
        <v>306</v>
      </c>
      <c r="G24" s="154" t="s">
        <v>306</v>
      </c>
      <c r="J24" s="233"/>
      <c r="K24" s="233"/>
      <c r="L24" s="233"/>
      <c r="M24" s="233"/>
      <c r="N24" s="233"/>
    </row>
    <row r="25" spans="2:15" x14ac:dyDescent="0.25">
      <c r="B25" s="179">
        <v>1.8</v>
      </c>
      <c r="C25" s="180" t="s">
        <v>386</v>
      </c>
      <c r="D25" s="154" t="s">
        <v>306</v>
      </c>
      <c r="E25" s="154" t="s">
        <v>306</v>
      </c>
      <c r="F25" s="154" t="s">
        <v>306</v>
      </c>
      <c r="G25" s="154" t="s">
        <v>306</v>
      </c>
      <c r="J25" s="234"/>
      <c r="K25" s="234"/>
      <c r="L25" s="234"/>
      <c r="M25" s="234"/>
      <c r="N25" s="234"/>
      <c r="O25" s="234"/>
    </row>
    <row r="26" spans="2:15" x14ac:dyDescent="0.25">
      <c r="B26" s="179">
        <v>1.9</v>
      </c>
      <c r="C26" s="180" t="s">
        <v>387</v>
      </c>
      <c r="D26" s="154" t="s">
        <v>306</v>
      </c>
      <c r="E26" s="154" t="s">
        <v>306</v>
      </c>
      <c r="F26" s="154" t="s">
        <v>306</v>
      </c>
      <c r="G26" s="154" t="s">
        <v>306</v>
      </c>
    </row>
    <row r="27" spans="2:15" ht="15.75" x14ac:dyDescent="0.25">
      <c r="B27" s="177">
        <v>2</v>
      </c>
      <c r="C27" s="178" t="s">
        <v>388</v>
      </c>
      <c r="D27" s="215">
        <f>SUM(D28:D36)</f>
        <v>293623009</v>
      </c>
      <c r="E27" s="215">
        <f>SUM(E28:E36)</f>
        <v>121240150.40000001</v>
      </c>
      <c r="F27" s="215">
        <f>SUM(F28:F36)</f>
        <v>1.5357309526703131</v>
      </c>
      <c r="G27" s="215">
        <f>SUM(G28:G36)</f>
        <v>174326538.25000003</v>
      </c>
    </row>
    <row r="28" spans="2:15" x14ac:dyDescent="0.25">
      <c r="B28" s="179">
        <v>2.1</v>
      </c>
      <c r="C28" s="180" t="s">
        <v>389</v>
      </c>
      <c r="D28" s="217">
        <v>88815824</v>
      </c>
      <c r="E28" s="217">
        <v>38825459.759999998</v>
      </c>
      <c r="F28" s="216">
        <f>SUM(E28/D28)</f>
        <v>0.43714574736141609</v>
      </c>
      <c r="G28" s="216">
        <f>SUM(D28-E28)</f>
        <v>49990364.240000002</v>
      </c>
    </row>
    <row r="29" spans="2:15" x14ac:dyDescent="0.25">
      <c r="B29" s="179">
        <v>2.2000000000000002</v>
      </c>
      <c r="C29" s="180" t="s">
        <v>390</v>
      </c>
      <c r="D29" s="217">
        <v>39185051</v>
      </c>
      <c r="E29" s="217">
        <v>8470196</v>
      </c>
      <c r="F29" s="216">
        <f t="shared" ref="F29:F33" si="0">SUM(E29/D29)</f>
        <v>0.21615886119428554</v>
      </c>
      <c r="G29" s="216">
        <f t="shared" ref="G29:G33" si="1">SUM(D29-E29)</f>
        <v>30714855</v>
      </c>
    </row>
    <row r="30" spans="2:15" x14ac:dyDescent="0.25">
      <c r="B30" s="179">
        <v>2.2999999999999998</v>
      </c>
      <c r="C30" s="180" t="s">
        <v>391</v>
      </c>
      <c r="D30" s="217">
        <v>7107925</v>
      </c>
      <c r="E30" s="217">
        <v>2649766</v>
      </c>
      <c r="F30" s="216">
        <f t="shared" si="0"/>
        <v>0.37279037131089593</v>
      </c>
      <c r="G30" s="216">
        <f t="shared" si="1"/>
        <v>4458159</v>
      </c>
    </row>
    <row r="31" spans="2:15" x14ac:dyDescent="0.25">
      <c r="B31" s="179">
        <v>2.4</v>
      </c>
      <c r="C31" s="180" t="s">
        <v>392</v>
      </c>
      <c r="D31" s="217">
        <v>140535800</v>
      </c>
      <c r="E31" s="217">
        <v>69017900.019999996</v>
      </c>
      <c r="F31" s="216">
        <f t="shared" si="0"/>
        <v>0.49110546935371624</v>
      </c>
      <c r="G31" s="216">
        <f t="shared" si="1"/>
        <v>71517899.980000004</v>
      </c>
    </row>
    <row r="32" spans="2:15" x14ac:dyDescent="0.25">
      <c r="B32" s="179">
        <v>2.5</v>
      </c>
      <c r="C32" s="180" t="s">
        <v>393</v>
      </c>
      <c r="D32" s="154" t="s">
        <v>306</v>
      </c>
      <c r="E32" s="217">
        <v>1933344</v>
      </c>
      <c r="F32" s="154" t="s">
        <v>306</v>
      </c>
      <c r="G32" s="154" t="s">
        <v>306</v>
      </c>
      <c r="I32" s="81"/>
    </row>
    <row r="33" spans="2:10" ht="30" x14ac:dyDescent="0.25">
      <c r="B33" s="179">
        <v>2.6</v>
      </c>
      <c r="C33" s="180" t="s">
        <v>394</v>
      </c>
      <c r="D33" s="216">
        <v>17978409</v>
      </c>
      <c r="E33" s="216">
        <v>333148.96999999997</v>
      </c>
      <c r="F33" s="216">
        <f t="shared" si="0"/>
        <v>1.8530503449999385E-2</v>
      </c>
      <c r="G33" s="216">
        <f t="shared" si="1"/>
        <v>17645260.030000001</v>
      </c>
      <c r="I33" s="82"/>
    </row>
    <row r="34" spans="2:10" x14ac:dyDescent="0.25">
      <c r="B34" s="179">
        <v>2.7</v>
      </c>
      <c r="C34" s="180" t="s">
        <v>395</v>
      </c>
      <c r="D34" s="154" t="s">
        <v>306</v>
      </c>
      <c r="E34" s="154" t="s">
        <v>306</v>
      </c>
      <c r="F34" s="154" t="s">
        <v>306</v>
      </c>
      <c r="G34" s="154" t="s">
        <v>306</v>
      </c>
    </row>
    <row r="35" spans="2:10" ht="33" customHeight="1" x14ac:dyDescent="0.25">
      <c r="B35" s="179">
        <v>2.8</v>
      </c>
      <c r="C35" s="198" t="s">
        <v>414</v>
      </c>
      <c r="D35" s="154" t="s">
        <v>306</v>
      </c>
      <c r="E35" s="154" t="s">
        <v>306</v>
      </c>
      <c r="F35" s="154" t="s">
        <v>306</v>
      </c>
      <c r="G35" s="154" t="s">
        <v>306</v>
      </c>
    </row>
    <row r="36" spans="2:10" ht="19.5" customHeight="1" x14ac:dyDescent="0.25">
      <c r="B36" s="179">
        <v>2.9</v>
      </c>
      <c r="C36" s="180" t="s">
        <v>396</v>
      </c>
      <c r="D36" s="154" t="s">
        <v>306</v>
      </c>
      <c r="E36" s="216">
        <v>10335.65</v>
      </c>
      <c r="F36" s="216"/>
      <c r="G36" s="154" t="s">
        <v>306</v>
      </c>
    </row>
    <row r="37" spans="2:10" ht="16.5" thickBot="1" x14ac:dyDescent="0.3">
      <c r="B37" s="181"/>
      <c r="C37" s="182" t="s">
        <v>397</v>
      </c>
      <c r="D37" s="218">
        <f>SUM(D17-D27)</f>
        <v>60848610.120000005</v>
      </c>
      <c r="E37" s="218">
        <f>SUM(E17-E27)</f>
        <v>53090820.599999994</v>
      </c>
      <c r="F37" s="218">
        <f>SUM(F17-F27)</f>
        <v>-1.0442667706788509</v>
      </c>
      <c r="G37" s="218">
        <f>SUM(G17-G27)</f>
        <v>5814109.869999975</v>
      </c>
    </row>
    <row r="38" spans="2:10" ht="15.75" x14ac:dyDescent="0.25">
      <c r="B38" s="183"/>
      <c r="C38" s="183"/>
      <c r="D38" s="184"/>
      <c r="E38" s="183"/>
      <c r="F38" s="183"/>
      <c r="G38" s="184"/>
      <c r="I38" s="195"/>
    </row>
    <row r="39" spans="2:10" x14ac:dyDescent="0.25">
      <c r="I39" s="195"/>
    </row>
    <row r="40" spans="2:10" x14ac:dyDescent="0.25">
      <c r="I40" s="195"/>
    </row>
    <row r="41" spans="2:10" x14ac:dyDescent="0.25">
      <c r="I41" s="195"/>
    </row>
    <row r="42" spans="2:10" ht="18.75" x14ac:dyDescent="0.3">
      <c r="C42" s="101" t="s">
        <v>439</v>
      </c>
      <c r="E42" s="42" t="s">
        <v>447</v>
      </c>
      <c r="F42" s="42"/>
      <c r="G42" s="42"/>
      <c r="H42" s="42"/>
      <c r="I42" s="196"/>
    </row>
    <row r="43" spans="2:10" ht="18.75" x14ac:dyDescent="0.3">
      <c r="C43" s="84" t="s">
        <v>363</v>
      </c>
      <c r="E43" s="45" t="s">
        <v>452</v>
      </c>
      <c r="F43" s="45"/>
      <c r="G43" s="45"/>
      <c r="H43" s="45"/>
      <c r="I43" s="197"/>
    </row>
    <row r="44" spans="2:10" ht="18.75" x14ac:dyDescent="0.3">
      <c r="C44" s="46"/>
      <c r="F44" s="45"/>
      <c r="G44" s="45"/>
      <c r="H44" s="100"/>
      <c r="I44" s="100"/>
      <c r="J44" s="100"/>
    </row>
    <row r="45" spans="2:10" ht="18.75" x14ac:dyDescent="0.3">
      <c r="C45" s="46"/>
      <c r="F45" s="45"/>
      <c r="G45" s="45"/>
      <c r="H45" s="100"/>
      <c r="I45" s="100"/>
      <c r="J45" s="100"/>
    </row>
    <row r="46" spans="2:10" ht="18.75" x14ac:dyDescent="0.3">
      <c r="C46" s="83" t="s">
        <v>10</v>
      </c>
      <c r="E46" s="220" t="s">
        <v>444</v>
      </c>
      <c r="F46" s="220"/>
      <c r="G46" s="220"/>
      <c r="H46" s="101"/>
      <c r="I46" s="101"/>
      <c r="J46" s="101"/>
    </row>
    <row r="47" spans="2:10" ht="18.75" x14ac:dyDescent="0.3">
      <c r="C47" s="84" t="s">
        <v>4</v>
      </c>
      <c r="E47" s="227" t="s">
        <v>445</v>
      </c>
      <c r="F47" s="227"/>
      <c r="G47" s="227"/>
      <c r="H47" s="45"/>
      <c r="I47" s="45"/>
    </row>
    <row r="48" spans="2:10" x14ac:dyDescent="0.25">
      <c r="D48" s="23"/>
    </row>
  </sheetData>
  <mergeCells count="13">
    <mergeCell ref="A7:H7"/>
    <mergeCell ref="A8:H8"/>
    <mergeCell ref="B16:C16"/>
    <mergeCell ref="B10:G10"/>
    <mergeCell ref="B11:G11"/>
    <mergeCell ref="B12:G12"/>
    <mergeCell ref="B13:G13"/>
    <mergeCell ref="B15:I15"/>
    <mergeCell ref="J23:M23"/>
    <mergeCell ref="J24:N24"/>
    <mergeCell ref="J25:O25"/>
    <mergeCell ref="E46:G46"/>
    <mergeCell ref="E47:G47"/>
  </mergeCells>
  <pageMargins left="0.70866141732283472" right="0.70866141732283472" top="0.74803149606299213" bottom="0.74803149606299213" header="0.31496062992125984" footer="0.31496062992125984"/>
  <pageSetup scale="7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4"/>
  <sheetViews>
    <sheetView workbookViewId="0">
      <selection activeCell="B2" sqref="B2:H2"/>
    </sheetView>
  </sheetViews>
  <sheetFormatPr baseColWidth="10" defaultColWidth="11.42578125" defaultRowHeight="15" x14ac:dyDescent="0.25"/>
  <cols>
    <col min="1" max="1" width="0.85546875" style="7" customWidth="1"/>
    <col min="2" max="2" width="23.7109375" style="7" customWidth="1"/>
    <col min="3" max="3" width="19.42578125" style="7" customWidth="1"/>
    <col min="4" max="4" width="5.42578125" style="7" customWidth="1"/>
    <col min="5" max="5" width="15.28515625" style="137" customWidth="1"/>
    <col min="6" max="6" width="15.28515625" style="146" customWidth="1"/>
    <col min="7" max="7" width="15" style="7" customWidth="1"/>
    <col min="8" max="8" width="15.5703125" style="7" customWidth="1"/>
    <col min="9" max="9" width="13.85546875" style="7" customWidth="1"/>
    <col min="10" max="10" width="11.42578125" style="7"/>
    <col min="11" max="11" width="14.28515625" style="7" bestFit="1" customWidth="1"/>
    <col min="12" max="16384" width="11.42578125" style="7"/>
  </cols>
  <sheetData>
    <row r="1" spans="1:8" x14ac:dyDescent="0.25">
      <c r="A1" s="6"/>
      <c r="D1" s="8"/>
      <c r="F1" s="137"/>
    </row>
    <row r="2" spans="1:8" ht="18.75" x14ac:dyDescent="0.3">
      <c r="A2" s="6"/>
      <c r="B2" s="254" t="s">
        <v>0</v>
      </c>
      <c r="C2" s="254"/>
      <c r="D2" s="254"/>
      <c r="E2" s="254"/>
      <c r="F2" s="254"/>
      <c r="G2" s="254"/>
      <c r="H2" s="254"/>
    </row>
    <row r="3" spans="1:8" ht="18.75" x14ac:dyDescent="0.3">
      <c r="A3" s="6"/>
      <c r="B3" s="255" t="s">
        <v>1</v>
      </c>
      <c r="C3" s="255"/>
      <c r="D3" s="255"/>
      <c r="E3" s="255"/>
      <c r="F3" s="255"/>
      <c r="G3" s="255"/>
      <c r="H3" s="255"/>
    </row>
    <row r="4" spans="1:8" ht="18.75" x14ac:dyDescent="0.3">
      <c r="A4" s="6"/>
      <c r="B4" s="255" t="s">
        <v>105</v>
      </c>
      <c r="C4" s="255"/>
      <c r="D4" s="255"/>
      <c r="E4" s="255"/>
      <c r="F4" s="255"/>
      <c r="G4" s="255"/>
      <c r="H4" s="255"/>
    </row>
    <row r="5" spans="1:8" ht="18.75" x14ac:dyDescent="0.3">
      <c r="A5" s="6"/>
      <c r="B5" s="255" t="s">
        <v>22</v>
      </c>
      <c r="C5" s="255"/>
      <c r="D5" s="255"/>
      <c r="E5" s="255"/>
      <c r="F5" s="255"/>
      <c r="G5" s="255"/>
      <c r="H5" s="255"/>
    </row>
    <row r="6" spans="1:8" ht="15.75" x14ac:dyDescent="0.25">
      <c r="A6" s="6"/>
      <c r="B6" s="256" t="s">
        <v>21</v>
      </c>
      <c r="C6" s="256"/>
      <c r="D6" s="256"/>
      <c r="E6" s="256"/>
      <c r="F6" s="256"/>
      <c r="G6" s="256"/>
      <c r="H6" s="256"/>
    </row>
    <row r="7" spans="1:8" ht="15.75" x14ac:dyDescent="0.25">
      <c r="A7" s="9"/>
      <c r="B7" s="12"/>
      <c r="C7" s="12"/>
      <c r="D7" s="12"/>
      <c r="E7" s="138"/>
      <c r="F7" s="138"/>
    </row>
    <row r="8" spans="1:8" ht="28.5" customHeight="1" x14ac:dyDescent="0.25">
      <c r="A8" s="6"/>
      <c r="B8" s="250" t="s">
        <v>408</v>
      </c>
      <c r="C8" s="250"/>
      <c r="D8" s="250"/>
      <c r="E8" s="250"/>
      <c r="F8" s="250"/>
      <c r="G8" s="250"/>
      <c r="H8" s="250"/>
    </row>
    <row r="9" spans="1:8" ht="88.5" customHeight="1" x14ac:dyDescent="0.25">
      <c r="A9" s="6"/>
      <c r="B9" s="250"/>
      <c r="C9" s="250"/>
      <c r="D9" s="250"/>
      <c r="E9" s="250"/>
      <c r="F9" s="250"/>
      <c r="G9" s="250"/>
      <c r="H9" s="250"/>
    </row>
    <row r="10" spans="1:8" x14ac:dyDescent="0.25">
      <c r="A10" s="6"/>
      <c r="B10" s="188" t="s">
        <v>409</v>
      </c>
      <c r="C10" s="188"/>
      <c r="D10" s="188"/>
      <c r="E10" s="188"/>
      <c r="F10" s="139"/>
    </row>
    <row r="11" spans="1:8" x14ac:dyDescent="0.25">
      <c r="A11" s="6"/>
      <c r="B11" s="188"/>
      <c r="C11" s="188"/>
      <c r="D11" s="188"/>
      <c r="E11" s="140"/>
      <c r="F11" s="139"/>
    </row>
    <row r="12" spans="1:8" x14ac:dyDescent="0.25">
      <c r="A12" s="6"/>
      <c r="B12" s="191" t="s">
        <v>106</v>
      </c>
      <c r="E12" s="7"/>
      <c r="F12" s="191" t="s">
        <v>107</v>
      </c>
      <c r="G12" s="139"/>
    </row>
    <row r="13" spans="1:8" x14ac:dyDescent="0.25">
      <c r="A13" s="6"/>
      <c r="B13" s="187" t="s">
        <v>417</v>
      </c>
      <c r="E13" s="7"/>
      <c r="F13" s="199" t="s">
        <v>418</v>
      </c>
      <c r="G13" s="139"/>
    </row>
    <row r="14" spans="1:8" x14ac:dyDescent="0.25">
      <c r="A14" s="6"/>
      <c r="B14" s="192" t="s">
        <v>108</v>
      </c>
      <c r="C14" s="192"/>
      <c r="D14" s="192"/>
      <c r="E14" s="7"/>
      <c r="F14" s="199" t="s">
        <v>419</v>
      </c>
      <c r="G14" s="139"/>
    </row>
    <row r="15" spans="1:8" ht="15" customHeight="1" x14ac:dyDescent="0.25">
      <c r="A15" s="6"/>
      <c r="B15" s="10" t="s">
        <v>420</v>
      </c>
      <c r="C15" s="10"/>
      <c r="D15" s="10"/>
      <c r="E15" s="7"/>
      <c r="F15" s="199" t="s">
        <v>421</v>
      </c>
      <c r="G15" s="139"/>
    </row>
    <row r="16" spans="1:8" x14ac:dyDescent="0.25">
      <c r="A16" s="6"/>
      <c r="B16" s="190" t="s">
        <v>11</v>
      </c>
      <c r="E16" s="7"/>
      <c r="F16" s="199" t="s">
        <v>422</v>
      </c>
      <c r="G16" s="139"/>
    </row>
    <row r="17" spans="1:8" ht="15" customHeight="1" x14ac:dyDescent="0.25">
      <c r="A17" s="6"/>
      <c r="B17" s="192" t="s">
        <v>109</v>
      </c>
      <c r="C17" s="192"/>
      <c r="D17" s="192"/>
      <c r="E17" s="7"/>
      <c r="F17" s="199" t="s">
        <v>423</v>
      </c>
      <c r="G17" s="139"/>
    </row>
    <row r="18" spans="1:8" x14ac:dyDescent="0.25">
      <c r="A18" s="6"/>
      <c r="B18" s="192" t="s">
        <v>110</v>
      </c>
      <c r="C18" s="192"/>
      <c r="D18" s="192"/>
      <c r="E18" s="7"/>
      <c r="F18" s="199" t="s">
        <v>424</v>
      </c>
      <c r="G18" s="139"/>
    </row>
    <row r="19" spans="1:8" ht="15" customHeight="1" x14ac:dyDescent="0.25">
      <c r="A19" s="6"/>
      <c r="B19" s="192" t="s">
        <v>425</v>
      </c>
      <c r="C19" s="192"/>
      <c r="D19" s="192"/>
      <c r="E19" s="7"/>
      <c r="F19" s="199" t="s">
        <v>426</v>
      </c>
      <c r="G19" s="139"/>
    </row>
    <row r="20" spans="1:8" x14ac:dyDescent="0.25">
      <c r="A20" s="6"/>
      <c r="B20" s="10" t="s">
        <v>111</v>
      </c>
      <c r="C20" s="10"/>
      <c r="D20" s="10"/>
      <c r="E20" s="7"/>
      <c r="F20" s="199" t="s">
        <v>427</v>
      </c>
      <c r="G20" s="139"/>
    </row>
    <row r="21" spans="1:8" ht="15" customHeight="1" x14ac:dyDescent="0.25">
      <c r="A21" s="6"/>
      <c r="B21" s="250" t="s">
        <v>346</v>
      </c>
      <c r="C21" s="250"/>
      <c r="D21" s="10"/>
      <c r="E21" s="7"/>
      <c r="F21" s="199" t="s">
        <v>428</v>
      </c>
      <c r="G21" s="139"/>
    </row>
    <row r="22" spans="1:8" ht="15" customHeight="1" x14ac:dyDescent="0.25">
      <c r="A22" s="6"/>
      <c r="B22" s="10" t="s">
        <v>10</v>
      </c>
      <c r="C22" s="10"/>
      <c r="D22" s="10"/>
      <c r="E22" s="7"/>
      <c r="F22" s="199" t="s">
        <v>429</v>
      </c>
      <c r="G22" s="139"/>
    </row>
    <row r="23" spans="1:8" ht="17.25" customHeight="1" x14ac:dyDescent="0.25">
      <c r="A23" s="6"/>
      <c r="B23" s="250" t="s">
        <v>430</v>
      </c>
      <c r="C23" s="250"/>
      <c r="D23" s="187"/>
      <c r="E23" s="139"/>
      <c r="F23" s="199" t="s">
        <v>431</v>
      </c>
    </row>
    <row r="24" spans="1:8" ht="30" customHeight="1" x14ac:dyDescent="0.25">
      <c r="A24" s="6"/>
      <c r="B24" s="249" t="s">
        <v>112</v>
      </c>
      <c r="C24" s="249"/>
      <c r="D24" s="249"/>
      <c r="E24" s="139"/>
      <c r="F24" s="139"/>
    </row>
    <row r="25" spans="1:8" ht="52.5" customHeight="1" x14ac:dyDescent="0.25">
      <c r="A25" s="6"/>
      <c r="B25" s="259" t="s">
        <v>371</v>
      </c>
      <c r="C25" s="259"/>
      <c r="D25" s="259"/>
      <c r="E25" s="259"/>
      <c r="F25" s="259"/>
      <c r="G25" s="259"/>
      <c r="H25" s="259"/>
    </row>
    <row r="26" spans="1:8" ht="15" customHeight="1" x14ac:dyDescent="0.25">
      <c r="A26" s="6"/>
      <c r="B26" s="251" t="s">
        <v>113</v>
      </c>
      <c r="C26" s="251"/>
      <c r="D26" s="251"/>
      <c r="E26" s="251"/>
      <c r="F26" s="251"/>
      <c r="G26" s="251"/>
      <c r="H26" s="251"/>
    </row>
    <row r="27" spans="1:8" ht="39" customHeight="1" x14ac:dyDescent="0.25">
      <c r="A27" s="6"/>
      <c r="B27" s="251"/>
      <c r="C27" s="251"/>
      <c r="D27" s="251"/>
      <c r="E27" s="251"/>
      <c r="F27" s="251"/>
      <c r="G27" s="251"/>
      <c r="H27" s="251"/>
    </row>
    <row r="28" spans="1:8" x14ac:dyDescent="0.25">
      <c r="A28" s="6"/>
      <c r="B28" s="192"/>
      <c r="C28" s="192"/>
      <c r="D28" s="192"/>
      <c r="E28" s="141"/>
      <c r="F28" s="139"/>
    </row>
    <row r="29" spans="1:8" x14ac:dyDescent="0.25">
      <c r="A29" s="6"/>
      <c r="B29" s="252" t="s">
        <v>114</v>
      </c>
      <c r="C29" s="252"/>
      <c r="D29" s="252"/>
      <c r="E29" s="252"/>
      <c r="F29" s="139"/>
    </row>
    <row r="30" spans="1:8" ht="15" customHeight="1" x14ac:dyDescent="0.25">
      <c r="A30" s="6"/>
      <c r="B30" s="260" t="s">
        <v>115</v>
      </c>
      <c r="C30" s="260"/>
      <c r="D30" s="260"/>
      <c r="E30" s="260"/>
      <c r="F30" s="260"/>
      <c r="G30" s="260"/>
      <c r="H30" s="260"/>
    </row>
    <row r="31" spans="1:8" x14ac:dyDescent="0.25">
      <c r="A31" s="6"/>
      <c r="B31" s="10"/>
      <c r="C31" s="10"/>
      <c r="D31" s="10"/>
      <c r="E31" s="142"/>
      <c r="F31" s="139"/>
    </row>
    <row r="32" spans="1:8" ht="24.75" customHeight="1" x14ac:dyDescent="0.25">
      <c r="A32" s="6"/>
      <c r="B32" s="249" t="s">
        <v>116</v>
      </c>
      <c r="C32" s="249"/>
      <c r="D32" s="249"/>
      <c r="E32" s="142"/>
      <c r="F32" s="139"/>
    </row>
    <row r="33" spans="1:8" ht="58.5" customHeight="1" x14ac:dyDescent="0.25">
      <c r="A33" s="6"/>
      <c r="B33" s="251" t="s">
        <v>410</v>
      </c>
      <c r="C33" s="251"/>
      <c r="D33" s="251"/>
      <c r="E33" s="251"/>
      <c r="F33" s="251"/>
      <c r="G33" s="251"/>
      <c r="H33" s="251"/>
    </row>
    <row r="34" spans="1:8" ht="30" customHeight="1" x14ac:dyDescent="0.25">
      <c r="A34" s="6"/>
      <c r="B34" s="249" t="s">
        <v>117</v>
      </c>
      <c r="C34" s="249"/>
      <c r="D34" s="249"/>
      <c r="E34" s="142"/>
      <c r="F34" s="139"/>
    </row>
    <row r="35" spans="1:8" ht="15" customHeight="1" x14ac:dyDescent="0.25">
      <c r="A35" s="6"/>
      <c r="B35" s="251" t="s">
        <v>401</v>
      </c>
      <c r="C35" s="251"/>
      <c r="D35" s="251"/>
      <c r="E35" s="251"/>
      <c r="F35" s="251"/>
      <c r="G35" s="251"/>
      <c r="H35" s="251"/>
    </row>
    <row r="36" spans="1:8" x14ac:dyDescent="0.25">
      <c r="A36" s="6"/>
      <c r="B36" s="192"/>
      <c r="C36" s="192"/>
      <c r="D36" s="192"/>
      <c r="E36" s="141"/>
      <c r="F36" s="139"/>
    </row>
    <row r="37" spans="1:8" x14ac:dyDescent="0.25">
      <c r="A37" s="6"/>
      <c r="B37" s="252" t="s">
        <v>118</v>
      </c>
      <c r="C37" s="252"/>
      <c r="D37" s="252"/>
      <c r="E37" s="252"/>
      <c r="F37" s="139"/>
    </row>
    <row r="38" spans="1:8" ht="30.75" customHeight="1" x14ac:dyDescent="0.25">
      <c r="A38" s="6"/>
      <c r="B38" s="251" t="s">
        <v>119</v>
      </c>
      <c r="C38" s="251"/>
      <c r="D38" s="251"/>
      <c r="E38" s="251"/>
      <c r="F38" s="251"/>
      <c r="G38" s="251"/>
      <c r="H38" s="251"/>
    </row>
    <row r="39" spans="1:8" ht="30.75" customHeight="1" x14ac:dyDescent="0.25">
      <c r="A39" s="6"/>
      <c r="B39" s="202"/>
      <c r="C39" s="202"/>
      <c r="D39" s="202"/>
      <c r="E39" s="202"/>
      <c r="F39" s="202"/>
      <c r="G39" s="202"/>
      <c r="H39" s="202"/>
    </row>
    <row r="40" spans="1:8" x14ac:dyDescent="0.25">
      <c r="A40" s="6"/>
      <c r="B40" s="192"/>
      <c r="C40" s="192"/>
      <c r="D40" s="192"/>
      <c r="E40" s="141"/>
      <c r="F40" s="139"/>
    </row>
    <row r="41" spans="1:8" ht="21.75" customHeight="1" x14ac:dyDescent="0.25">
      <c r="A41" s="6"/>
      <c r="B41" s="193" t="s">
        <v>120</v>
      </c>
      <c r="C41" s="187"/>
      <c r="D41" s="188"/>
      <c r="E41" s="139"/>
      <c r="F41" s="139"/>
    </row>
    <row r="42" spans="1:8" ht="31.5" customHeight="1" x14ac:dyDescent="0.25">
      <c r="A42" s="6"/>
      <c r="B42" s="251" t="s">
        <v>121</v>
      </c>
      <c r="C42" s="251"/>
      <c r="D42" s="251"/>
      <c r="E42" s="251"/>
      <c r="F42" s="251"/>
      <c r="G42" s="251"/>
      <c r="H42" s="251"/>
    </row>
    <row r="43" spans="1:8" x14ac:dyDescent="0.25">
      <c r="A43" s="6"/>
      <c r="B43" s="187"/>
      <c r="C43" s="187"/>
      <c r="D43" s="188"/>
      <c r="E43" s="139"/>
      <c r="F43" s="139"/>
    </row>
    <row r="44" spans="1:8" x14ac:dyDescent="0.25">
      <c r="A44" s="6"/>
      <c r="B44" s="193" t="s">
        <v>122</v>
      </c>
      <c r="C44" s="187"/>
      <c r="D44" s="188"/>
      <c r="E44" s="139"/>
      <c r="F44" s="139"/>
    </row>
    <row r="45" spans="1:8" ht="28.5" customHeight="1" x14ac:dyDescent="0.25">
      <c r="A45" s="6"/>
      <c r="B45" s="251" t="s">
        <v>123</v>
      </c>
      <c r="C45" s="251"/>
      <c r="D45" s="251"/>
      <c r="E45" s="251"/>
      <c r="F45" s="251"/>
      <c r="G45" s="251"/>
      <c r="H45" s="251"/>
    </row>
    <row r="46" spans="1:8" x14ac:dyDescent="0.25">
      <c r="A46" s="6"/>
      <c r="B46" s="253"/>
      <c r="C46" s="253"/>
      <c r="D46" s="253"/>
      <c r="E46" s="253"/>
      <c r="F46" s="139"/>
    </row>
    <row r="47" spans="1:8" ht="48" customHeight="1" x14ac:dyDescent="0.25">
      <c r="A47" s="6"/>
      <c r="B47" s="251" t="s">
        <v>124</v>
      </c>
      <c r="C47" s="251"/>
      <c r="D47" s="251"/>
      <c r="E47" s="251"/>
      <c r="F47" s="251"/>
      <c r="G47" s="251"/>
      <c r="H47" s="251"/>
    </row>
    <row r="48" spans="1:8" x14ac:dyDescent="0.25">
      <c r="A48" s="6"/>
      <c r="B48" s="13"/>
      <c r="C48" s="13"/>
      <c r="D48" s="13"/>
      <c r="E48" s="143"/>
      <c r="F48" s="139"/>
    </row>
    <row r="49" spans="1:12" x14ac:dyDescent="0.25">
      <c r="A49" s="11"/>
      <c r="B49" s="193" t="s">
        <v>415</v>
      </c>
      <c r="C49" s="193"/>
      <c r="D49" s="193"/>
      <c r="E49" s="139"/>
      <c r="F49" s="139"/>
    </row>
    <row r="50" spans="1:12" ht="80.25" customHeight="1" x14ac:dyDescent="0.25">
      <c r="A50" s="11"/>
      <c r="B50" s="251" t="s">
        <v>438</v>
      </c>
      <c r="C50" s="251"/>
      <c r="D50" s="251"/>
      <c r="E50" s="251"/>
      <c r="F50" s="251"/>
      <c r="G50" s="251"/>
      <c r="H50" s="251"/>
    </row>
    <row r="51" spans="1:12" x14ac:dyDescent="0.25">
      <c r="A51" s="6"/>
      <c r="B51" s="187" t="s">
        <v>125</v>
      </c>
      <c r="C51" s="187"/>
      <c r="D51" s="187"/>
      <c r="E51" s="187"/>
      <c r="F51" s="139"/>
    </row>
    <row r="52" spans="1:12" x14ac:dyDescent="0.25">
      <c r="A52" s="6"/>
      <c r="B52" s="187"/>
      <c r="C52" s="187"/>
      <c r="D52" s="187"/>
      <c r="E52" s="187"/>
      <c r="F52" s="139"/>
    </row>
    <row r="53" spans="1:12" ht="15.75" x14ac:dyDescent="0.25">
      <c r="A53" s="6"/>
      <c r="B53" s="261" t="s">
        <v>126</v>
      </c>
      <c r="C53" s="261"/>
      <c r="D53" s="261"/>
      <c r="E53" s="157">
        <v>2023</v>
      </c>
      <c r="F53" s="157">
        <v>2022</v>
      </c>
      <c r="G53" s="212" t="s">
        <v>185</v>
      </c>
      <c r="H53" s="212" t="s">
        <v>435</v>
      </c>
    </row>
    <row r="54" spans="1:12" x14ac:dyDescent="0.25">
      <c r="A54" s="6"/>
      <c r="B54" s="187" t="s">
        <v>127</v>
      </c>
      <c r="C54" s="187"/>
      <c r="D54" s="187"/>
      <c r="E54" s="145">
        <v>212387.58</v>
      </c>
      <c r="F54" s="145">
        <v>184246.64</v>
      </c>
      <c r="G54" s="209"/>
      <c r="H54" s="145">
        <f>F54-G54</f>
        <v>184246.64</v>
      </c>
      <c r="K54" s="189"/>
      <c r="L54" s="189"/>
    </row>
    <row r="55" spans="1:12" x14ac:dyDescent="0.25">
      <c r="A55" s="6"/>
      <c r="B55" s="187" t="s">
        <v>128</v>
      </c>
      <c r="C55" s="187"/>
      <c r="D55" s="187"/>
      <c r="E55" s="145">
        <f>145346.31+5784.65</f>
        <v>151130.96</v>
      </c>
      <c r="F55" s="145">
        <v>873720.81</v>
      </c>
      <c r="G55" s="209"/>
      <c r="H55" s="145">
        <f t="shared" ref="H55" si="0">F55-G55</f>
        <v>873720.81</v>
      </c>
      <c r="K55" s="189"/>
      <c r="L55" s="189"/>
    </row>
    <row r="56" spans="1:12" ht="15.75" thickBot="1" x14ac:dyDescent="0.3">
      <c r="A56" s="6"/>
      <c r="B56" s="187" t="s">
        <v>129</v>
      </c>
      <c r="C56" s="187"/>
      <c r="D56" s="187"/>
      <c r="E56" s="145">
        <v>199231342.97</v>
      </c>
      <c r="F56" s="207">
        <v>153625986.96000001</v>
      </c>
      <c r="G56" s="208">
        <v>-10000000</v>
      </c>
      <c r="H56" s="207">
        <f>F56+G56</f>
        <v>143625986.96000001</v>
      </c>
      <c r="K56" s="189"/>
      <c r="L56" s="189"/>
    </row>
    <row r="57" spans="1:12" ht="15.75" thickBot="1" x14ac:dyDescent="0.3">
      <c r="A57" s="6"/>
      <c r="B57" s="261" t="s">
        <v>130</v>
      </c>
      <c r="C57" s="261"/>
      <c r="D57" s="261"/>
      <c r="E57" s="134">
        <f>SUM(E54:E56)</f>
        <v>199594861.50999999</v>
      </c>
      <c r="F57" s="206">
        <f>SUM(F54:F56)</f>
        <v>154683954.41</v>
      </c>
      <c r="G57" s="210">
        <f>SUM(G54:G56)</f>
        <v>-10000000</v>
      </c>
      <c r="H57" s="211">
        <f>SUM(H54:H56)</f>
        <v>144683954.41</v>
      </c>
      <c r="K57" s="189"/>
      <c r="L57" s="189"/>
    </row>
    <row r="58" spans="1:12" ht="15.75" thickTop="1" x14ac:dyDescent="0.25">
      <c r="E58" s="7"/>
      <c r="F58" s="137"/>
      <c r="G58" s="146"/>
      <c r="I58" s="189"/>
      <c r="K58" s="189"/>
      <c r="L58" s="189"/>
    </row>
    <row r="59" spans="1:12" x14ac:dyDescent="0.25">
      <c r="B59" s="14" t="s">
        <v>131</v>
      </c>
      <c r="C59" s="14"/>
      <c r="D59" s="14"/>
      <c r="H59" s="137"/>
      <c r="I59" s="189"/>
      <c r="K59" s="189"/>
      <c r="L59" s="189"/>
    </row>
    <row r="60" spans="1:12" ht="20.25" customHeight="1" x14ac:dyDescent="0.25">
      <c r="B60" s="15" t="s">
        <v>132</v>
      </c>
      <c r="C60" s="14"/>
      <c r="D60" s="14"/>
      <c r="I60" s="189"/>
      <c r="K60" s="189"/>
      <c r="L60" s="189"/>
    </row>
    <row r="61" spans="1:12" ht="33" customHeight="1" x14ac:dyDescent="0.25">
      <c r="B61" s="258" t="s">
        <v>374</v>
      </c>
      <c r="C61" s="258"/>
      <c r="D61" s="258"/>
      <c r="E61" s="258"/>
      <c r="F61" s="258"/>
      <c r="G61" s="258"/>
      <c r="H61" s="258"/>
      <c r="I61" s="189"/>
    </row>
    <row r="62" spans="1:12" ht="19.5" customHeight="1" x14ac:dyDescent="0.25">
      <c r="B62" s="14" t="s">
        <v>126</v>
      </c>
      <c r="E62" s="7"/>
      <c r="F62" s="157">
        <v>2023</v>
      </c>
      <c r="G62" s="157">
        <v>2022</v>
      </c>
    </row>
    <row r="63" spans="1:12" x14ac:dyDescent="0.25">
      <c r="B63" s="7" t="s">
        <v>133</v>
      </c>
      <c r="E63" s="7"/>
      <c r="F63" s="153">
        <v>156623.74</v>
      </c>
      <c r="G63" s="154">
        <v>122147.88</v>
      </c>
    </row>
    <row r="64" spans="1:12" x14ac:dyDescent="0.25">
      <c r="B64" s="7" t="s">
        <v>134</v>
      </c>
      <c r="E64" s="7"/>
      <c r="F64" s="153">
        <v>1404.2</v>
      </c>
      <c r="G64" s="154">
        <v>1775.9</v>
      </c>
    </row>
    <row r="65" spans="2:7" x14ac:dyDescent="0.25">
      <c r="B65" s="7" t="s">
        <v>135</v>
      </c>
      <c r="E65" s="7"/>
      <c r="F65" s="153">
        <v>1672.06</v>
      </c>
      <c r="G65" s="154">
        <v>7959.1</v>
      </c>
    </row>
    <row r="66" spans="2:7" x14ac:dyDescent="0.25">
      <c r="B66" s="7" t="s">
        <v>136</v>
      </c>
      <c r="E66" s="7"/>
      <c r="F66" s="153">
        <v>71897.119999999995</v>
      </c>
      <c r="G66" s="154">
        <v>72073.919999999998</v>
      </c>
    </row>
    <row r="67" spans="2:7" x14ac:dyDescent="0.25">
      <c r="B67" s="7" t="s">
        <v>137</v>
      </c>
      <c r="E67" s="7"/>
      <c r="F67" s="153">
        <v>193717.85</v>
      </c>
      <c r="G67" s="154">
        <v>226024.85</v>
      </c>
    </row>
    <row r="68" spans="2:7" x14ac:dyDescent="0.25">
      <c r="B68" s="7" t="s">
        <v>138</v>
      </c>
      <c r="E68" s="7"/>
      <c r="F68" s="153">
        <v>1244</v>
      </c>
      <c r="G68" s="154" t="s">
        <v>306</v>
      </c>
    </row>
    <row r="69" spans="2:7" x14ac:dyDescent="0.25">
      <c r="B69" s="7" t="s">
        <v>140</v>
      </c>
      <c r="E69" s="7"/>
      <c r="F69" s="153">
        <v>17317.68</v>
      </c>
      <c r="G69" s="154">
        <v>285.56</v>
      </c>
    </row>
    <row r="70" spans="2:7" x14ac:dyDescent="0.25">
      <c r="B70" s="7" t="s">
        <v>141</v>
      </c>
      <c r="E70" s="7"/>
      <c r="F70" s="153">
        <v>21491.72</v>
      </c>
      <c r="G70" s="154">
        <v>16215.16</v>
      </c>
    </row>
    <row r="71" spans="2:7" x14ac:dyDescent="0.25">
      <c r="B71" s="7" t="s">
        <v>142</v>
      </c>
      <c r="E71" s="7"/>
      <c r="F71" s="153">
        <v>43439.18</v>
      </c>
      <c r="G71" s="154" t="s">
        <v>306</v>
      </c>
    </row>
    <row r="72" spans="2:7" x14ac:dyDescent="0.25">
      <c r="B72" s="7" t="s">
        <v>143</v>
      </c>
      <c r="E72" s="7"/>
      <c r="F72" s="153">
        <v>825</v>
      </c>
      <c r="G72" s="154">
        <v>53963.64</v>
      </c>
    </row>
    <row r="73" spans="2:7" x14ac:dyDescent="0.25">
      <c r="B73" s="7" t="s">
        <v>144</v>
      </c>
      <c r="E73" s="7"/>
      <c r="F73" s="153">
        <v>7934.433</v>
      </c>
      <c r="G73" s="154">
        <v>3198</v>
      </c>
    </row>
    <row r="74" spans="2:7" x14ac:dyDescent="0.25">
      <c r="B74" s="7" t="s">
        <v>145</v>
      </c>
      <c r="E74" s="7"/>
      <c r="F74" s="154" t="s">
        <v>306</v>
      </c>
      <c r="G74" s="154">
        <v>8001.26</v>
      </c>
    </row>
    <row r="75" spans="2:7" x14ac:dyDescent="0.25">
      <c r="B75" s="7" t="s">
        <v>146</v>
      </c>
      <c r="E75" s="7"/>
      <c r="F75" s="153">
        <v>23263.3</v>
      </c>
      <c r="G75" s="154">
        <v>23622.17</v>
      </c>
    </row>
    <row r="76" spans="2:7" x14ac:dyDescent="0.25">
      <c r="B76" s="7" t="s">
        <v>147</v>
      </c>
      <c r="E76" s="7"/>
      <c r="F76" s="153">
        <v>41368.46</v>
      </c>
      <c r="G76" s="154">
        <v>53447.25</v>
      </c>
    </row>
    <row r="77" spans="2:7" x14ac:dyDescent="0.25">
      <c r="B77" s="7" t="s">
        <v>148</v>
      </c>
      <c r="E77" s="7"/>
      <c r="F77" s="153">
        <v>243214.33</v>
      </c>
      <c r="G77" s="154">
        <v>283694.77</v>
      </c>
    </row>
    <row r="78" spans="2:7" x14ac:dyDescent="0.25">
      <c r="B78" s="7" t="s">
        <v>149</v>
      </c>
      <c r="E78" s="7"/>
      <c r="F78" s="153">
        <v>5752.5</v>
      </c>
      <c r="G78" s="154">
        <v>5752.5</v>
      </c>
    </row>
    <row r="79" spans="2:7" x14ac:dyDescent="0.25">
      <c r="B79" s="7" t="s">
        <v>150</v>
      </c>
      <c r="E79" s="7"/>
      <c r="F79" s="153">
        <v>58049.5</v>
      </c>
      <c r="G79" s="154">
        <v>59453.7</v>
      </c>
    </row>
    <row r="80" spans="2:7" x14ac:dyDescent="0.25">
      <c r="B80" s="7" t="s">
        <v>151</v>
      </c>
      <c r="E80" s="7"/>
      <c r="F80" s="153">
        <v>30687.360000000001</v>
      </c>
      <c r="G80" s="154">
        <v>78721.42</v>
      </c>
    </row>
    <row r="81" spans="2:7" x14ac:dyDescent="0.25">
      <c r="B81" s="7" t="s">
        <v>152</v>
      </c>
      <c r="E81" s="7"/>
      <c r="F81" s="153">
        <v>2070.9</v>
      </c>
      <c r="G81" s="154" t="s">
        <v>306</v>
      </c>
    </row>
    <row r="82" spans="2:7" x14ac:dyDescent="0.25">
      <c r="B82" s="7" t="s">
        <v>153</v>
      </c>
      <c r="E82" s="7"/>
      <c r="F82" s="153">
        <v>23695.84</v>
      </c>
      <c r="G82" s="154">
        <v>29138.68</v>
      </c>
    </row>
    <row r="83" spans="2:7" x14ac:dyDescent="0.25">
      <c r="B83" s="7" t="s">
        <v>154</v>
      </c>
      <c r="E83" s="7"/>
      <c r="F83" s="153">
        <v>55</v>
      </c>
      <c r="G83" s="154">
        <v>55</v>
      </c>
    </row>
    <row r="84" spans="2:7" x14ac:dyDescent="0.25">
      <c r="B84" s="7" t="s">
        <v>155</v>
      </c>
      <c r="E84" s="7"/>
      <c r="F84" s="153">
        <v>7462</v>
      </c>
      <c r="G84" s="154">
        <v>9949.34</v>
      </c>
    </row>
    <row r="85" spans="2:7" ht="15.75" x14ac:dyDescent="0.25">
      <c r="B85" s="16" t="s">
        <v>156</v>
      </c>
      <c r="C85" s="16"/>
      <c r="D85" s="16"/>
      <c r="E85" s="7"/>
      <c r="F85" s="155">
        <f>SUM(F63:F84)</f>
        <v>953186.17299999995</v>
      </c>
      <c r="G85" s="156">
        <f>SUM(G63:G84)</f>
        <v>1055480.1000000001</v>
      </c>
    </row>
    <row r="86" spans="2:7" ht="15.75" x14ac:dyDescent="0.25">
      <c r="B86" s="16"/>
      <c r="C86" s="16"/>
      <c r="D86" s="16"/>
      <c r="E86" s="7"/>
      <c r="F86" s="155"/>
      <c r="G86" s="156"/>
    </row>
    <row r="87" spans="2:7" ht="15.75" x14ac:dyDescent="0.25">
      <c r="B87" s="16"/>
      <c r="C87" s="16"/>
      <c r="D87" s="16"/>
      <c r="E87" s="7"/>
      <c r="F87" s="155"/>
      <c r="G87" s="156"/>
    </row>
    <row r="88" spans="2:7" ht="15.75" x14ac:dyDescent="0.25">
      <c r="B88" s="16"/>
      <c r="C88" s="16"/>
      <c r="D88" s="16"/>
      <c r="E88" s="155"/>
      <c r="F88" s="156"/>
    </row>
    <row r="89" spans="2:7" ht="19.5" customHeight="1" x14ac:dyDescent="0.25">
      <c r="B89" s="15" t="s">
        <v>157</v>
      </c>
      <c r="C89" s="14"/>
      <c r="D89" s="14"/>
      <c r="E89" s="146"/>
    </row>
    <row r="90" spans="2:7" ht="19.5" customHeight="1" x14ac:dyDescent="0.25">
      <c r="B90" s="14" t="s">
        <v>126</v>
      </c>
      <c r="C90" s="14"/>
      <c r="D90" s="14"/>
      <c r="E90" s="146"/>
    </row>
    <row r="91" spans="2:7" x14ac:dyDescent="0.25">
      <c r="B91" s="7" t="s">
        <v>158</v>
      </c>
      <c r="E91" s="7"/>
      <c r="F91" s="154">
        <v>11900</v>
      </c>
      <c r="G91" s="154">
        <v>37400</v>
      </c>
    </row>
    <row r="92" spans="2:7" x14ac:dyDescent="0.25">
      <c r="B92" s="7" t="s">
        <v>159</v>
      </c>
      <c r="E92" s="7"/>
      <c r="F92" s="154" t="s">
        <v>306</v>
      </c>
      <c r="G92" s="154">
        <v>213000</v>
      </c>
    </row>
    <row r="93" spans="2:7" x14ac:dyDescent="0.25">
      <c r="B93" s="7" t="s">
        <v>160</v>
      </c>
      <c r="E93" s="7"/>
      <c r="F93" s="154">
        <v>722.83</v>
      </c>
      <c r="G93" s="154">
        <v>9396.73</v>
      </c>
    </row>
    <row r="94" spans="2:7" x14ac:dyDescent="0.25">
      <c r="B94" s="7" t="s">
        <v>161</v>
      </c>
      <c r="E94" s="7"/>
      <c r="F94" s="154" t="s">
        <v>306</v>
      </c>
      <c r="G94" s="154">
        <v>16800</v>
      </c>
    </row>
    <row r="95" spans="2:7" x14ac:dyDescent="0.25">
      <c r="B95" s="7" t="s">
        <v>162</v>
      </c>
      <c r="E95" s="7"/>
      <c r="F95" s="154" t="s">
        <v>306</v>
      </c>
      <c r="G95" s="154">
        <v>60000</v>
      </c>
    </row>
    <row r="96" spans="2:7" x14ac:dyDescent="0.25">
      <c r="B96" s="7" t="s">
        <v>163</v>
      </c>
      <c r="E96" s="7"/>
      <c r="F96" s="154" t="s">
        <v>306</v>
      </c>
      <c r="G96" s="154">
        <v>5015</v>
      </c>
    </row>
    <row r="97" spans="1:7" x14ac:dyDescent="0.25">
      <c r="B97" s="7" t="s">
        <v>164</v>
      </c>
      <c r="E97" s="7"/>
      <c r="F97" s="154" t="s">
        <v>306</v>
      </c>
      <c r="G97" s="154">
        <v>176982</v>
      </c>
    </row>
    <row r="98" spans="1:7" x14ac:dyDescent="0.25">
      <c r="B98" s="7" t="s">
        <v>165</v>
      </c>
      <c r="E98" s="7"/>
      <c r="F98" s="154" t="s">
        <v>306</v>
      </c>
      <c r="G98" s="154">
        <v>255776.5</v>
      </c>
    </row>
    <row r="99" spans="1:7" x14ac:dyDescent="0.25">
      <c r="B99" s="7" t="s">
        <v>166</v>
      </c>
      <c r="E99" s="7"/>
      <c r="F99" s="154" t="s">
        <v>306</v>
      </c>
      <c r="G99" s="154">
        <v>140000</v>
      </c>
    </row>
    <row r="100" spans="1:7" ht="18.75" customHeight="1" x14ac:dyDescent="0.25">
      <c r="B100" s="16" t="s">
        <v>167</v>
      </c>
      <c r="C100" s="16"/>
      <c r="D100" s="16"/>
      <c r="E100" s="7"/>
      <c r="F100" s="156">
        <f>SUM(F91:F99)</f>
        <v>12622.83</v>
      </c>
      <c r="G100" s="156">
        <f>SUM(F90:F99)</f>
        <v>12622.83</v>
      </c>
    </row>
    <row r="101" spans="1:7" ht="16.5" thickBot="1" x14ac:dyDescent="0.3">
      <c r="B101" s="16" t="s">
        <v>168</v>
      </c>
      <c r="C101" s="17"/>
      <c r="E101" s="7"/>
      <c r="F101" s="158">
        <f>F85+F100</f>
        <v>965809.00299999991</v>
      </c>
      <c r="G101" s="158">
        <f>G85+G100</f>
        <v>1068102.9300000002</v>
      </c>
    </row>
    <row r="102" spans="1:7" ht="15.75" thickTop="1" x14ac:dyDescent="0.25"/>
    <row r="103" spans="1:7" ht="21" customHeight="1" x14ac:dyDescent="0.25">
      <c r="A103" s="188"/>
      <c r="B103" s="18" t="s">
        <v>169</v>
      </c>
      <c r="C103" s="18"/>
      <c r="D103" s="18"/>
    </row>
    <row r="104" spans="1:7" x14ac:dyDescent="0.25">
      <c r="B104" s="7" t="s">
        <v>170</v>
      </c>
    </row>
    <row r="106" spans="1:7" ht="15.75" x14ac:dyDescent="0.25">
      <c r="B106" s="14" t="s">
        <v>126</v>
      </c>
      <c r="D106" s="7" t="s">
        <v>171</v>
      </c>
      <c r="E106" s="7"/>
      <c r="F106" s="157">
        <v>2023</v>
      </c>
      <c r="G106" s="157">
        <v>2022</v>
      </c>
    </row>
    <row r="107" spans="1:7" ht="15.75" thickBot="1" x14ac:dyDescent="0.3">
      <c r="B107" s="7" t="s">
        <v>172</v>
      </c>
      <c r="D107" s="7" t="s">
        <v>173</v>
      </c>
      <c r="E107" s="7"/>
      <c r="F107" s="154" t="s">
        <v>306</v>
      </c>
      <c r="G107" s="168">
        <v>4130</v>
      </c>
    </row>
    <row r="108" spans="1:7" ht="15.75" thickTop="1" x14ac:dyDescent="0.25"/>
    <row r="110" spans="1:7" ht="24.75" customHeight="1" x14ac:dyDescent="0.25">
      <c r="B110" s="15" t="s">
        <v>174</v>
      </c>
      <c r="C110" s="14"/>
      <c r="D110" s="14"/>
    </row>
    <row r="111" spans="1:7" x14ac:dyDescent="0.25">
      <c r="B111" s="7" t="s">
        <v>175</v>
      </c>
    </row>
    <row r="113" spans="2:8" ht="15.75" x14ac:dyDescent="0.25">
      <c r="B113" s="14" t="s">
        <v>126</v>
      </c>
      <c r="E113" s="7"/>
      <c r="F113" s="157">
        <v>2023</v>
      </c>
      <c r="G113" s="157">
        <v>2022</v>
      </c>
    </row>
    <row r="114" spans="2:8" x14ac:dyDescent="0.25">
      <c r="B114" s="7" t="s">
        <v>364</v>
      </c>
      <c r="E114" s="7"/>
      <c r="F114" s="154">
        <v>291948.96000000002</v>
      </c>
      <c r="G114" s="154">
        <v>389380.08</v>
      </c>
    </row>
    <row r="115" spans="2:8" x14ac:dyDescent="0.25">
      <c r="B115" s="7" t="s">
        <v>365</v>
      </c>
      <c r="E115" s="7"/>
      <c r="F115" s="154">
        <v>95665.17</v>
      </c>
      <c r="G115" s="154" t="s">
        <v>306</v>
      </c>
    </row>
    <row r="116" spans="2:8" x14ac:dyDescent="0.25">
      <c r="B116" s="7" t="s">
        <v>176</v>
      </c>
      <c r="E116" s="7"/>
      <c r="F116" s="154" t="s">
        <v>306</v>
      </c>
      <c r="G116" s="154">
        <v>88666.65</v>
      </c>
    </row>
    <row r="117" spans="2:8" ht="15.75" thickBot="1" x14ac:dyDescent="0.3">
      <c r="E117" s="7"/>
      <c r="F117" s="159">
        <f>SUM(F114:F116)</f>
        <v>387614.13</v>
      </c>
      <c r="G117" s="159">
        <f>SUM(G114:G116)</f>
        <v>478046.73</v>
      </c>
    </row>
    <row r="118" spans="2:8" ht="27.75" customHeight="1" thickTop="1" x14ac:dyDescent="0.25">
      <c r="B118" s="15" t="s">
        <v>177</v>
      </c>
      <c r="C118" s="15"/>
      <c r="D118" s="15"/>
    </row>
    <row r="119" spans="2:8" ht="43.5" customHeight="1" x14ac:dyDescent="0.25">
      <c r="B119" s="22">
        <v>2022</v>
      </c>
      <c r="C119" s="242" t="s">
        <v>178</v>
      </c>
      <c r="D119" s="243"/>
      <c r="E119" s="166" t="s">
        <v>179</v>
      </c>
      <c r="F119" s="166" t="s">
        <v>180</v>
      </c>
      <c r="G119" s="167" t="s">
        <v>181</v>
      </c>
      <c r="H119" s="133" t="s">
        <v>130</v>
      </c>
    </row>
    <row r="120" spans="2:8" ht="18" customHeight="1" x14ac:dyDescent="0.25">
      <c r="B120" s="19" t="s">
        <v>182</v>
      </c>
      <c r="D120" s="8"/>
      <c r="E120" s="146"/>
      <c r="G120" s="8"/>
      <c r="H120" s="8"/>
    </row>
    <row r="121" spans="2:8" ht="19.5" customHeight="1" x14ac:dyDescent="0.25">
      <c r="B121" s="14" t="s">
        <v>183</v>
      </c>
      <c r="C121" s="239">
        <v>54174620</v>
      </c>
      <c r="D121" s="239"/>
      <c r="E121" s="150">
        <v>22509591</v>
      </c>
      <c r="F121" s="150">
        <v>15089005.539999999</v>
      </c>
      <c r="G121" s="20">
        <v>12697694.710000001</v>
      </c>
      <c r="H121" s="20">
        <v>104470911.25</v>
      </c>
    </row>
    <row r="122" spans="2:8" x14ac:dyDescent="0.25">
      <c r="B122" s="7" t="s">
        <v>184</v>
      </c>
      <c r="D122" s="8" t="s">
        <v>139</v>
      </c>
      <c r="E122" s="146" t="s">
        <v>139</v>
      </c>
      <c r="F122" s="146">
        <v>2048309.92</v>
      </c>
      <c r="G122" s="8">
        <v>3147050</v>
      </c>
      <c r="H122" s="8">
        <v>5195359.92</v>
      </c>
    </row>
    <row r="123" spans="2:8" x14ac:dyDescent="0.25">
      <c r="B123" s="7" t="s">
        <v>185</v>
      </c>
      <c r="D123" s="8"/>
      <c r="E123" s="146"/>
      <c r="F123" s="146">
        <v>1984559.71</v>
      </c>
      <c r="G123" s="8">
        <v>-1897061.71</v>
      </c>
      <c r="H123" s="154" t="s">
        <v>306</v>
      </c>
    </row>
    <row r="124" spans="2:8" x14ac:dyDescent="0.25">
      <c r="B124" s="7" t="s">
        <v>186</v>
      </c>
      <c r="D124" s="8" t="s">
        <v>139</v>
      </c>
      <c r="E124" s="146" t="s">
        <v>139</v>
      </c>
      <c r="F124" s="146" t="s">
        <v>139</v>
      </c>
      <c r="G124" s="154" t="s">
        <v>306</v>
      </c>
      <c r="H124" s="8">
        <v>0</v>
      </c>
    </row>
    <row r="125" spans="2:8" x14ac:dyDescent="0.25">
      <c r="B125" s="14" t="s">
        <v>187</v>
      </c>
      <c r="C125" s="239">
        <v>54174620</v>
      </c>
      <c r="D125" s="239"/>
      <c r="E125" s="150">
        <v>22509591</v>
      </c>
      <c r="F125" s="150">
        <v>19121875.170000002</v>
      </c>
      <c r="G125" s="20">
        <v>13947683</v>
      </c>
      <c r="H125" s="20">
        <v>109753769.17</v>
      </c>
    </row>
    <row r="126" spans="2:8" x14ac:dyDescent="0.25">
      <c r="D126" s="8"/>
      <c r="E126" s="146"/>
      <c r="G126" s="8"/>
      <c r="H126" s="8"/>
    </row>
    <row r="127" spans="2:8" x14ac:dyDescent="0.25">
      <c r="B127" s="21" t="s">
        <v>188</v>
      </c>
      <c r="D127" s="8"/>
      <c r="E127" s="146"/>
      <c r="G127" s="8"/>
      <c r="H127" s="8"/>
    </row>
    <row r="128" spans="2:8" ht="19.5" customHeight="1" x14ac:dyDescent="0.25">
      <c r="B128" s="14" t="s">
        <v>189</v>
      </c>
      <c r="D128" s="8" t="s">
        <v>139</v>
      </c>
      <c r="E128" s="150">
        <v>-1639276.93</v>
      </c>
      <c r="F128" s="150">
        <v>-10002554.220000001</v>
      </c>
      <c r="G128" s="20">
        <v>-9995963.2899999991</v>
      </c>
      <c r="H128" s="20">
        <v>-21637794.439999998</v>
      </c>
    </row>
    <row r="129" spans="2:8" x14ac:dyDescent="0.25">
      <c r="B129" s="7" t="s">
        <v>185</v>
      </c>
      <c r="D129" s="8"/>
      <c r="E129" s="146">
        <v>-87498</v>
      </c>
      <c r="G129" s="8"/>
      <c r="H129" s="8">
        <v>-87498</v>
      </c>
    </row>
    <row r="130" spans="2:8" x14ac:dyDescent="0.25">
      <c r="B130" s="7" t="s">
        <v>190</v>
      </c>
      <c r="D130" s="8" t="s">
        <v>139</v>
      </c>
      <c r="E130" s="146">
        <v>-370100</v>
      </c>
      <c r="F130" s="146">
        <v>-1237368.73</v>
      </c>
      <c r="G130" s="8">
        <v>-1322460.8799999999</v>
      </c>
      <c r="H130" s="8">
        <v>-2929929.61</v>
      </c>
    </row>
    <row r="131" spans="2:8" x14ac:dyDescent="0.25">
      <c r="B131" s="7" t="s">
        <v>191</v>
      </c>
      <c r="D131" s="8" t="s">
        <v>139</v>
      </c>
      <c r="E131" s="146" t="s">
        <v>139</v>
      </c>
      <c r="F131" s="146" t="s">
        <v>139</v>
      </c>
      <c r="G131" s="154" t="s">
        <v>306</v>
      </c>
      <c r="H131" s="8">
        <v>0</v>
      </c>
    </row>
    <row r="132" spans="2:8" x14ac:dyDescent="0.25">
      <c r="B132" s="7" t="s">
        <v>192</v>
      </c>
      <c r="D132" s="8"/>
      <c r="E132" s="146">
        <v>-2096874.93</v>
      </c>
      <c r="F132" s="146">
        <v>-11239922.950000001</v>
      </c>
      <c r="G132" s="8">
        <v>-11318424.169999998</v>
      </c>
      <c r="H132" s="8">
        <v>-24655222.049999997</v>
      </c>
    </row>
    <row r="133" spans="2:8" ht="18" customHeight="1" thickBot="1" x14ac:dyDescent="0.3">
      <c r="B133" s="14" t="s">
        <v>187</v>
      </c>
      <c r="C133" s="244">
        <f>C125</f>
        <v>54174620</v>
      </c>
      <c r="D133" s="244"/>
      <c r="E133" s="149">
        <f>E125+E132</f>
        <v>20412716.07</v>
      </c>
      <c r="F133" s="149">
        <f>F125+F132</f>
        <v>7881952.2200000007</v>
      </c>
      <c r="G133" s="135">
        <f>G125+G132</f>
        <v>2629258.8300000019</v>
      </c>
      <c r="H133" s="135">
        <f>H125+H132</f>
        <v>85098547.120000005</v>
      </c>
    </row>
    <row r="134" spans="2:8" ht="18" customHeight="1" thickTop="1" x14ac:dyDescent="0.25">
      <c r="B134" s="14"/>
      <c r="D134" s="136"/>
      <c r="E134" s="151"/>
      <c r="F134" s="151"/>
      <c r="G134" s="136"/>
      <c r="H134" s="136"/>
    </row>
    <row r="135" spans="2:8" ht="18" customHeight="1" x14ac:dyDescent="0.25">
      <c r="B135" s="14"/>
      <c r="D135" s="136"/>
      <c r="E135" s="151"/>
      <c r="F135" s="151"/>
      <c r="G135" s="136"/>
      <c r="H135" s="136"/>
    </row>
    <row r="136" spans="2:8" ht="18" customHeight="1" x14ac:dyDescent="0.25">
      <c r="B136" s="14"/>
      <c r="D136" s="136"/>
      <c r="E136" s="151"/>
      <c r="F136" s="151"/>
      <c r="G136" s="136"/>
      <c r="H136" s="136"/>
    </row>
    <row r="137" spans="2:8" ht="18" customHeight="1" x14ac:dyDescent="0.25">
      <c r="B137" s="14"/>
      <c r="D137" s="136"/>
      <c r="E137" s="151"/>
      <c r="F137" s="151"/>
      <c r="G137" s="136"/>
      <c r="H137" s="136"/>
    </row>
    <row r="138" spans="2:8" ht="18" customHeight="1" x14ac:dyDescent="0.25">
      <c r="B138" s="14"/>
      <c r="D138" s="136"/>
      <c r="E138" s="151"/>
      <c r="F138" s="151"/>
      <c r="G138" s="136"/>
      <c r="H138" s="136"/>
    </row>
    <row r="139" spans="2:8" ht="27.75" customHeight="1" x14ac:dyDescent="0.25">
      <c r="B139" s="15" t="s">
        <v>177</v>
      </c>
      <c r="C139" s="14"/>
      <c r="D139" s="14"/>
    </row>
    <row r="140" spans="2:8" ht="47.25" customHeight="1" x14ac:dyDescent="0.25">
      <c r="B140" s="22">
        <v>2023</v>
      </c>
      <c r="C140" s="242" t="s">
        <v>178</v>
      </c>
      <c r="D140" s="243"/>
      <c r="E140" s="169" t="s">
        <v>179</v>
      </c>
      <c r="F140" s="166" t="s">
        <v>180</v>
      </c>
      <c r="G140" s="167" t="s">
        <v>181</v>
      </c>
      <c r="H140" s="133" t="s">
        <v>130</v>
      </c>
    </row>
    <row r="141" spans="2:8" ht="18.75" customHeight="1" x14ac:dyDescent="0.25">
      <c r="B141" s="21" t="s">
        <v>182</v>
      </c>
    </row>
    <row r="142" spans="2:8" x14ac:dyDescent="0.25">
      <c r="B142" s="14" t="s">
        <v>183</v>
      </c>
      <c r="C142" s="239">
        <v>54174620</v>
      </c>
      <c r="D142" s="239"/>
      <c r="E142" s="150">
        <v>22509591</v>
      </c>
      <c r="F142" s="150">
        <v>19121875.170000002</v>
      </c>
      <c r="G142" s="20">
        <v>13947683</v>
      </c>
      <c r="H142" s="20">
        <v>109753769.147</v>
      </c>
    </row>
    <row r="143" spans="2:8" x14ac:dyDescent="0.25">
      <c r="B143" s="7" t="s">
        <v>184</v>
      </c>
      <c r="D143" s="8"/>
      <c r="E143" s="146"/>
      <c r="F143" s="146">
        <v>2766737.12</v>
      </c>
      <c r="G143" s="8"/>
      <c r="H143" s="8">
        <f>SUM(D143:G143)</f>
        <v>2766737.12</v>
      </c>
    </row>
    <row r="144" spans="2:8" x14ac:dyDescent="0.25">
      <c r="B144" s="14" t="s">
        <v>187</v>
      </c>
      <c r="C144" s="239">
        <f>C142+D143</f>
        <v>54174620</v>
      </c>
      <c r="D144" s="239"/>
      <c r="E144" s="150">
        <v>22509591</v>
      </c>
      <c r="F144" s="150">
        <f>SUM(F142:F143)</f>
        <v>21888612.290000003</v>
      </c>
      <c r="G144" s="20">
        <v>13947683</v>
      </c>
      <c r="H144" s="20">
        <f>SUM(C144:G144)</f>
        <v>112520506.29000001</v>
      </c>
    </row>
    <row r="145" spans="2:8" x14ac:dyDescent="0.25">
      <c r="D145" s="8"/>
      <c r="E145" s="146"/>
      <c r="G145" s="8"/>
      <c r="H145" s="8"/>
    </row>
    <row r="146" spans="2:8" x14ac:dyDescent="0.25">
      <c r="B146" s="14" t="s">
        <v>193</v>
      </c>
      <c r="D146" s="8"/>
      <c r="E146" s="146"/>
      <c r="G146" s="8"/>
      <c r="H146" s="8">
        <v>0</v>
      </c>
    </row>
    <row r="147" spans="2:8" x14ac:dyDescent="0.25">
      <c r="B147" s="14" t="s">
        <v>189</v>
      </c>
      <c r="C147" s="14"/>
      <c r="D147" s="20"/>
      <c r="E147" s="150">
        <v>-2096874.93</v>
      </c>
      <c r="F147" s="150">
        <v>-11239922.949999999</v>
      </c>
      <c r="G147" s="20">
        <v>-11318424.17</v>
      </c>
      <c r="H147" s="20">
        <v>-24655222.049999997</v>
      </c>
    </row>
    <row r="148" spans="2:8" x14ac:dyDescent="0.25">
      <c r="B148" s="7" t="s">
        <v>190</v>
      </c>
      <c r="D148" s="8"/>
      <c r="E148" s="146">
        <f>-370099.99-202434.9</f>
        <v>-572534.89</v>
      </c>
      <c r="F148" s="146">
        <v>-1255730</v>
      </c>
      <c r="G148" s="8">
        <v>-1692717.07</v>
      </c>
      <c r="H148" s="8">
        <f>SUM(E148:G148)</f>
        <v>-3520981.96</v>
      </c>
    </row>
    <row r="149" spans="2:8" x14ac:dyDescent="0.25">
      <c r="B149" s="7" t="s">
        <v>184</v>
      </c>
      <c r="D149" s="8"/>
      <c r="E149" s="146" t="s">
        <v>139</v>
      </c>
      <c r="G149" s="8" t="s">
        <v>139</v>
      </c>
      <c r="H149" s="8">
        <v>0</v>
      </c>
    </row>
    <row r="150" spans="2:8" x14ac:dyDescent="0.25">
      <c r="B150" s="14" t="s">
        <v>187</v>
      </c>
      <c r="C150" s="14"/>
      <c r="D150" s="20"/>
      <c r="E150" s="150">
        <f>SUM(E147:E149)</f>
        <v>-2669409.8199999998</v>
      </c>
      <c r="F150" s="150">
        <f>SUM(F147:F149)</f>
        <v>-12495652.949999999</v>
      </c>
      <c r="G150" s="20">
        <f>SUM(G147:G149)</f>
        <v>-13011141.24</v>
      </c>
      <c r="H150" s="20">
        <v>-28176204.109999999</v>
      </c>
    </row>
    <row r="151" spans="2:8" ht="15.75" thickBot="1" x14ac:dyDescent="0.3">
      <c r="B151" s="14" t="s">
        <v>194</v>
      </c>
      <c r="C151" s="240">
        <f>C144</f>
        <v>54174620</v>
      </c>
      <c r="D151" s="240"/>
      <c r="E151" s="149">
        <f>E144+E150</f>
        <v>19840181.18</v>
      </c>
      <c r="F151" s="149">
        <f>F144+F150</f>
        <v>9392959.3400000036</v>
      </c>
      <c r="G151" s="135">
        <f>G144+G150</f>
        <v>936541.75999999978</v>
      </c>
      <c r="H151" s="135">
        <f>H144+H150</f>
        <v>84344302.180000007</v>
      </c>
    </row>
    <row r="152" spans="2:8" ht="15.75" thickTop="1" x14ac:dyDescent="0.25"/>
    <row r="153" spans="2:8" ht="15.75" x14ac:dyDescent="0.25">
      <c r="B153" s="14" t="s">
        <v>373</v>
      </c>
      <c r="E153" s="7"/>
      <c r="F153" s="157">
        <v>2023</v>
      </c>
      <c r="G153" s="157">
        <v>2022</v>
      </c>
    </row>
    <row r="154" spans="2:8" x14ac:dyDescent="0.25">
      <c r="B154" s="14" t="s">
        <v>366</v>
      </c>
      <c r="E154" s="7"/>
      <c r="F154" s="147"/>
      <c r="G154" s="154"/>
    </row>
    <row r="155" spans="2:8" x14ac:dyDescent="0.25">
      <c r="B155" s="14" t="s">
        <v>367</v>
      </c>
      <c r="E155" s="7"/>
      <c r="F155" s="154">
        <v>1970639.18</v>
      </c>
      <c r="G155" s="154">
        <v>1970639.18</v>
      </c>
    </row>
    <row r="156" spans="2:8" x14ac:dyDescent="0.25">
      <c r="B156" s="7" t="s">
        <v>195</v>
      </c>
      <c r="E156" s="7"/>
      <c r="F156" s="154">
        <v>-1699797.6</v>
      </c>
      <c r="G156" s="154">
        <v>-1425158.4</v>
      </c>
    </row>
    <row r="157" spans="2:8" x14ac:dyDescent="0.25">
      <c r="B157" s="7" t="s">
        <v>196</v>
      </c>
      <c r="E157" s="7"/>
      <c r="F157" s="154">
        <v>137000</v>
      </c>
      <c r="G157" s="154" t="s">
        <v>306</v>
      </c>
    </row>
    <row r="158" spans="2:8" x14ac:dyDescent="0.25">
      <c r="B158" s="7" t="s">
        <v>197</v>
      </c>
      <c r="E158" s="7"/>
      <c r="F158" s="154">
        <v>-205837.2</v>
      </c>
      <c r="G158" s="154">
        <v>-274639.2</v>
      </c>
    </row>
    <row r="159" spans="2:8" ht="15.75" thickBot="1" x14ac:dyDescent="0.3">
      <c r="B159" s="14" t="s">
        <v>198</v>
      </c>
      <c r="E159" s="7"/>
      <c r="F159" s="159">
        <f>SUM(F155:F158)</f>
        <v>202004.37999999983</v>
      </c>
      <c r="G159" s="159">
        <v>270841.97999999992</v>
      </c>
    </row>
    <row r="160" spans="2:8" ht="15.75" thickTop="1" x14ac:dyDescent="0.25"/>
    <row r="161" spans="2:7" x14ac:dyDescent="0.25">
      <c r="B161" s="14" t="s">
        <v>432</v>
      </c>
      <c r="C161" s="14"/>
      <c r="D161" s="14"/>
    </row>
    <row r="162" spans="2:7" x14ac:dyDescent="0.25">
      <c r="B162" s="7" t="s">
        <v>199</v>
      </c>
    </row>
    <row r="163" spans="2:7" x14ac:dyDescent="0.25">
      <c r="B163" s="14" t="s">
        <v>200</v>
      </c>
    </row>
    <row r="164" spans="2:7" ht="19.5" customHeight="1" x14ac:dyDescent="0.25">
      <c r="B164" s="14" t="s">
        <v>201</v>
      </c>
      <c r="C164" s="241" t="s">
        <v>202</v>
      </c>
      <c r="D164" s="241"/>
      <c r="E164" s="14" t="s">
        <v>203</v>
      </c>
      <c r="F164" s="157">
        <v>2023</v>
      </c>
      <c r="G164" s="157">
        <v>2022</v>
      </c>
    </row>
    <row r="165" spans="2:7" x14ac:dyDescent="0.25">
      <c r="B165" s="7" t="s">
        <v>204</v>
      </c>
      <c r="C165" s="238" t="s">
        <v>205</v>
      </c>
      <c r="D165" s="238"/>
      <c r="E165" s="7" t="s">
        <v>206</v>
      </c>
      <c r="F165" s="154" t="s">
        <v>306</v>
      </c>
      <c r="G165" s="154">
        <v>120000</v>
      </c>
    </row>
    <row r="166" spans="2:7" x14ac:dyDescent="0.25">
      <c r="B166" s="7" t="s">
        <v>207</v>
      </c>
      <c r="C166" s="238" t="s">
        <v>208</v>
      </c>
      <c r="D166" s="238"/>
      <c r="E166" s="7" t="s">
        <v>209</v>
      </c>
      <c r="F166" s="154" t="s">
        <v>306</v>
      </c>
      <c r="G166" s="154">
        <v>606</v>
      </c>
    </row>
    <row r="167" spans="2:7" x14ac:dyDescent="0.25">
      <c r="B167" s="7" t="s">
        <v>210</v>
      </c>
      <c r="C167" s="238" t="s">
        <v>211</v>
      </c>
      <c r="D167" s="238"/>
      <c r="E167" s="7" t="s">
        <v>212</v>
      </c>
      <c r="F167" s="201">
        <v>760</v>
      </c>
      <c r="G167" s="154">
        <v>1685</v>
      </c>
    </row>
    <row r="168" spans="2:7" x14ac:dyDescent="0.25">
      <c r="B168" s="7" t="s">
        <v>210</v>
      </c>
      <c r="C168" s="238" t="s">
        <v>213</v>
      </c>
      <c r="D168" s="238"/>
      <c r="E168" s="7" t="s">
        <v>212</v>
      </c>
      <c r="F168" s="201">
        <v>1512</v>
      </c>
      <c r="G168" s="154">
        <v>760</v>
      </c>
    </row>
    <row r="169" spans="2:7" x14ac:dyDescent="0.25">
      <c r="B169" s="7" t="s">
        <v>400</v>
      </c>
      <c r="C169" s="238" t="s">
        <v>214</v>
      </c>
      <c r="D169" s="238"/>
      <c r="E169" s="7" t="s">
        <v>215</v>
      </c>
      <c r="F169" s="201">
        <v>60680.43</v>
      </c>
      <c r="G169" s="154" t="s">
        <v>306</v>
      </c>
    </row>
    <row r="170" spans="2:7" x14ac:dyDescent="0.25">
      <c r="B170" s="7" t="s">
        <v>400</v>
      </c>
      <c r="C170" s="238" t="s">
        <v>216</v>
      </c>
      <c r="D170" s="238"/>
      <c r="E170" s="7" t="s">
        <v>215</v>
      </c>
      <c r="F170" s="201">
        <v>54055.4</v>
      </c>
      <c r="G170" s="154" t="s">
        <v>306</v>
      </c>
    </row>
    <row r="171" spans="2:7" x14ac:dyDescent="0.25">
      <c r="B171" s="7" t="s">
        <v>217</v>
      </c>
      <c r="C171" s="238" t="s">
        <v>218</v>
      </c>
      <c r="D171" s="238"/>
      <c r="E171" s="7" t="s">
        <v>219</v>
      </c>
      <c r="F171" s="201">
        <v>121209.75</v>
      </c>
      <c r="G171" s="154" t="s">
        <v>306</v>
      </c>
    </row>
    <row r="172" spans="2:7" ht="15.75" thickBot="1" x14ac:dyDescent="0.3">
      <c r="B172" s="14" t="s">
        <v>130</v>
      </c>
      <c r="C172" s="14"/>
      <c r="D172" s="14"/>
      <c r="E172" s="7"/>
      <c r="F172" s="159">
        <f>SUM(F166:F171)</f>
        <v>238217.58000000002</v>
      </c>
      <c r="G172" s="159">
        <f>SUM(G165:G171)</f>
        <v>123051</v>
      </c>
    </row>
    <row r="173" spans="2:7" ht="15.75" thickTop="1" x14ac:dyDescent="0.25"/>
    <row r="174" spans="2:7" x14ac:dyDescent="0.25">
      <c r="B174" s="14" t="s">
        <v>220</v>
      </c>
      <c r="C174" s="14"/>
      <c r="D174" s="14"/>
    </row>
    <row r="175" spans="2:7" x14ac:dyDescent="0.25">
      <c r="B175" s="7" t="s">
        <v>221</v>
      </c>
    </row>
    <row r="176" spans="2:7" ht="15.75" x14ac:dyDescent="0.25">
      <c r="B176" s="14" t="s">
        <v>200</v>
      </c>
      <c r="E176" s="7"/>
      <c r="F176" s="157">
        <v>2023</v>
      </c>
      <c r="G176" s="157">
        <v>2022</v>
      </c>
    </row>
    <row r="177" spans="2:7" x14ac:dyDescent="0.25">
      <c r="B177" s="7" t="s">
        <v>222</v>
      </c>
      <c r="E177" s="7"/>
      <c r="F177" s="154">
        <v>28320.36</v>
      </c>
      <c r="G177" s="154">
        <v>3273.28</v>
      </c>
    </row>
    <row r="178" spans="2:7" x14ac:dyDescent="0.25">
      <c r="B178" s="7" t="s">
        <v>223</v>
      </c>
      <c r="E178" s="7"/>
      <c r="F178" s="154">
        <v>20785.22</v>
      </c>
      <c r="G178" s="154" t="s">
        <v>306</v>
      </c>
    </row>
    <row r="179" spans="2:7" ht="15.75" thickBot="1" x14ac:dyDescent="0.3">
      <c r="B179" s="14" t="s">
        <v>130</v>
      </c>
      <c r="E179" s="7"/>
      <c r="F179" s="159">
        <f>SUM(F177:F178)</f>
        <v>49105.58</v>
      </c>
      <c r="G179" s="159">
        <f>SUM(G177:G178)</f>
        <v>3273.28</v>
      </c>
    </row>
    <row r="180" spans="2:7" ht="15.75" thickTop="1" x14ac:dyDescent="0.25"/>
    <row r="181" spans="2:7" x14ac:dyDescent="0.25">
      <c r="B181" s="14" t="s">
        <v>224</v>
      </c>
      <c r="C181" s="14"/>
      <c r="D181" s="14"/>
    </row>
    <row r="182" spans="2:7" x14ac:dyDescent="0.25">
      <c r="B182" s="7" t="s">
        <v>372</v>
      </c>
    </row>
    <row r="183" spans="2:7" x14ac:dyDescent="0.25">
      <c r="B183" s="7" t="s">
        <v>225</v>
      </c>
    </row>
    <row r="184" spans="2:7" x14ac:dyDescent="0.25">
      <c r="B184" s="14" t="s">
        <v>200</v>
      </c>
    </row>
    <row r="185" spans="2:7" ht="15.75" x14ac:dyDescent="0.25">
      <c r="B185" s="14" t="s">
        <v>201</v>
      </c>
      <c r="C185" s="14" t="s">
        <v>202</v>
      </c>
      <c r="D185" s="14" t="s">
        <v>203</v>
      </c>
      <c r="E185" s="7"/>
      <c r="F185" s="157">
        <v>2023</v>
      </c>
      <c r="G185" s="157">
        <v>2022</v>
      </c>
    </row>
    <row r="186" spans="2:7" ht="15.75" thickBot="1" x14ac:dyDescent="0.3">
      <c r="B186" s="7" t="s">
        <v>226</v>
      </c>
      <c r="C186" s="7" t="s">
        <v>227</v>
      </c>
      <c r="D186" s="7" t="s">
        <v>228</v>
      </c>
      <c r="E186" s="7"/>
      <c r="F186" s="152">
        <v>462692.16</v>
      </c>
      <c r="G186" s="152">
        <v>462692.16</v>
      </c>
    </row>
    <row r="187" spans="2:7" ht="15.75" thickTop="1" x14ac:dyDescent="0.25">
      <c r="E187" s="146"/>
    </row>
    <row r="188" spans="2:7" x14ac:dyDescent="0.25">
      <c r="E188" s="146"/>
    </row>
    <row r="189" spans="2:7" x14ac:dyDescent="0.25">
      <c r="E189" s="146"/>
    </row>
    <row r="190" spans="2:7" x14ac:dyDescent="0.25">
      <c r="E190" s="146"/>
    </row>
    <row r="191" spans="2:7" x14ac:dyDescent="0.25">
      <c r="E191" s="146"/>
    </row>
    <row r="192" spans="2:7" x14ac:dyDescent="0.25">
      <c r="E192" s="146"/>
    </row>
    <row r="194" spans="2:7" x14ac:dyDescent="0.25">
      <c r="B194" s="14" t="s">
        <v>436</v>
      </c>
      <c r="C194" s="14"/>
      <c r="D194" s="14"/>
    </row>
    <row r="195" spans="2:7" x14ac:dyDescent="0.25">
      <c r="B195" s="14" t="s">
        <v>229</v>
      </c>
    </row>
    <row r="196" spans="2:7" x14ac:dyDescent="0.25">
      <c r="B196" s="257" t="s">
        <v>437</v>
      </c>
      <c r="C196" s="257"/>
      <c r="D196" s="257"/>
      <c r="E196" s="257"/>
      <c r="F196" s="257"/>
      <c r="G196" s="257"/>
    </row>
    <row r="197" spans="2:7" x14ac:dyDescent="0.25">
      <c r="B197" s="257"/>
      <c r="C197" s="257"/>
      <c r="D197" s="257"/>
      <c r="E197" s="257"/>
      <c r="F197" s="257"/>
      <c r="G197" s="257"/>
    </row>
    <row r="198" spans="2:7" x14ac:dyDescent="0.25">
      <c r="B198" s="257"/>
      <c r="C198" s="257"/>
      <c r="D198" s="257"/>
      <c r="E198" s="257"/>
      <c r="F198" s="257"/>
      <c r="G198" s="257"/>
    </row>
    <row r="199" spans="2:7" ht="30.75" customHeight="1" x14ac:dyDescent="0.25">
      <c r="B199" s="257"/>
      <c r="C199" s="257"/>
      <c r="D199" s="257"/>
      <c r="E199" s="257"/>
      <c r="F199" s="257"/>
      <c r="G199" s="257"/>
    </row>
    <row r="200" spans="2:7" x14ac:dyDescent="0.25">
      <c r="B200" s="14"/>
    </row>
    <row r="201" spans="2:7" x14ac:dyDescent="0.25">
      <c r="B201" s="7" t="s">
        <v>230</v>
      </c>
    </row>
    <row r="202" spans="2:7" ht="15.75" x14ac:dyDescent="0.25">
      <c r="B202" s="14" t="s">
        <v>231</v>
      </c>
      <c r="C202" s="157">
        <v>2023</v>
      </c>
      <c r="D202" s="245">
        <v>2022</v>
      </c>
      <c r="E202" s="245"/>
      <c r="F202" s="203" t="s">
        <v>185</v>
      </c>
      <c r="G202" s="203" t="s">
        <v>435</v>
      </c>
    </row>
    <row r="203" spans="2:7" x14ac:dyDescent="0.25">
      <c r="B203" s="7" t="s">
        <v>229</v>
      </c>
      <c r="C203" s="154">
        <v>8745735</v>
      </c>
      <c r="D203" s="246">
        <v>8745735</v>
      </c>
      <c r="E203" s="246"/>
      <c r="F203" s="189"/>
      <c r="G203" s="189">
        <v>8745735</v>
      </c>
    </row>
    <row r="204" spans="2:7" x14ac:dyDescent="0.25">
      <c r="B204" s="7" t="s">
        <v>232</v>
      </c>
      <c r="C204" s="154">
        <v>52828223</v>
      </c>
      <c r="D204" s="246">
        <v>45883866</v>
      </c>
      <c r="E204" s="246"/>
      <c r="F204" s="189">
        <v>10000000</v>
      </c>
      <c r="G204" s="189">
        <v>35883866</v>
      </c>
    </row>
    <row r="205" spans="2:7" x14ac:dyDescent="0.25">
      <c r="B205" s="7" t="s">
        <v>233</v>
      </c>
      <c r="C205" s="154">
        <v>233170618</v>
      </c>
      <c r="D205" s="247">
        <v>187286752</v>
      </c>
      <c r="E205" s="247"/>
      <c r="F205" s="205"/>
      <c r="G205" s="205">
        <v>187286752</v>
      </c>
    </row>
    <row r="206" spans="2:7" ht="15.75" thickBot="1" x14ac:dyDescent="0.3">
      <c r="B206" s="14" t="s">
        <v>130</v>
      </c>
      <c r="C206" s="152">
        <f>SUM(C203:C205)</f>
        <v>294744576</v>
      </c>
      <c r="D206" s="248">
        <f>SUM(D203:D205)</f>
        <v>241916353</v>
      </c>
      <c r="E206" s="248"/>
      <c r="F206" s="204">
        <f>SUM(F203:F205)</f>
        <v>10000000</v>
      </c>
      <c r="G206" s="204">
        <f>SUM(G203:G205)</f>
        <v>231916353</v>
      </c>
    </row>
    <row r="207" spans="2:7" ht="15.75" thickTop="1" x14ac:dyDescent="0.25"/>
    <row r="209" spans="2:8" x14ac:dyDescent="0.25">
      <c r="B209" s="14" t="s">
        <v>416</v>
      </c>
      <c r="H209" s="14"/>
    </row>
    <row r="210" spans="2:8" x14ac:dyDescent="0.25">
      <c r="B210" s="14" t="s">
        <v>234</v>
      </c>
    </row>
    <row r="211" spans="2:8" x14ac:dyDescent="0.25">
      <c r="B211" s="14" t="s">
        <v>235</v>
      </c>
    </row>
    <row r="212" spans="2:8" x14ac:dyDescent="0.25">
      <c r="B212" s="7" t="s">
        <v>236</v>
      </c>
    </row>
    <row r="213" spans="2:8" ht="15.75" x14ac:dyDescent="0.25">
      <c r="B213" s="14" t="s">
        <v>200</v>
      </c>
      <c r="E213" s="7"/>
      <c r="F213" s="157">
        <v>2023</v>
      </c>
      <c r="G213" s="157">
        <v>2022</v>
      </c>
    </row>
    <row r="214" spans="2:8" x14ac:dyDescent="0.25">
      <c r="E214" s="7"/>
      <c r="F214" s="147"/>
      <c r="G214" s="154"/>
    </row>
    <row r="215" spans="2:8" x14ac:dyDescent="0.25">
      <c r="B215" s="7" t="s">
        <v>237</v>
      </c>
      <c r="E215" s="7"/>
      <c r="F215" s="154">
        <v>288326009</v>
      </c>
      <c r="G215" s="154">
        <v>251397943</v>
      </c>
    </row>
    <row r="216" spans="2:8" x14ac:dyDescent="0.25">
      <c r="B216" s="7" t="s">
        <v>238</v>
      </c>
      <c r="E216" s="7"/>
      <c r="F216" s="154"/>
      <c r="G216" s="154"/>
    </row>
    <row r="217" spans="2:8" x14ac:dyDescent="0.25">
      <c r="E217" s="7"/>
      <c r="F217" s="160"/>
      <c r="G217" s="160"/>
    </row>
    <row r="218" spans="2:8" x14ac:dyDescent="0.25">
      <c r="B218" s="14" t="s">
        <v>130</v>
      </c>
      <c r="E218" s="7"/>
      <c r="F218" s="161">
        <f>SUM(F215:F217)</f>
        <v>288326009</v>
      </c>
      <c r="G218" s="161">
        <f>SUM(G215:G217)</f>
        <v>251397943</v>
      </c>
    </row>
    <row r="219" spans="2:8" x14ac:dyDescent="0.25">
      <c r="B219" s="14"/>
      <c r="E219" s="7"/>
      <c r="F219" s="151"/>
      <c r="G219" s="151"/>
    </row>
    <row r="220" spans="2:8" x14ac:dyDescent="0.25">
      <c r="B220" s="14" t="s">
        <v>239</v>
      </c>
      <c r="E220" s="7"/>
      <c r="F220" s="147"/>
      <c r="G220" s="154"/>
    </row>
    <row r="221" spans="2:8" ht="15.75" x14ac:dyDescent="0.25">
      <c r="B221" s="14" t="s">
        <v>433</v>
      </c>
      <c r="C221" s="14"/>
      <c r="D221" s="14"/>
      <c r="E221" s="7"/>
      <c r="F221" s="157">
        <v>2023</v>
      </c>
      <c r="G221" s="157">
        <v>2022</v>
      </c>
    </row>
    <row r="222" spans="2:8" x14ac:dyDescent="0.25">
      <c r="B222" s="7" t="s">
        <v>240</v>
      </c>
      <c r="E222" s="7"/>
      <c r="F222" s="147"/>
      <c r="G222" s="154" t="s">
        <v>306</v>
      </c>
    </row>
    <row r="223" spans="2:8" x14ac:dyDescent="0.25">
      <c r="B223" s="7" t="s">
        <v>241</v>
      </c>
      <c r="E223" s="7"/>
      <c r="F223" s="154" t="s">
        <v>306</v>
      </c>
      <c r="G223" s="154">
        <v>334548</v>
      </c>
    </row>
    <row r="224" spans="2:8" ht="21" customHeight="1" x14ac:dyDescent="0.25">
      <c r="B224" s="7" t="s">
        <v>242</v>
      </c>
      <c r="E224" s="7"/>
      <c r="F224" s="160">
        <v>1525000</v>
      </c>
      <c r="G224" s="160" t="s">
        <v>306</v>
      </c>
    </row>
    <row r="225" spans="2:7" x14ac:dyDescent="0.25">
      <c r="B225" s="14" t="s">
        <v>243</v>
      </c>
      <c r="E225" s="7"/>
      <c r="F225" s="161">
        <f>SUM(F223:F224)</f>
        <v>1525000</v>
      </c>
      <c r="G225" s="161">
        <v>334548</v>
      </c>
    </row>
    <row r="226" spans="2:7" ht="15.75" thickBot="1" x14ac:dyDescent="0.3">
      <c r="B226" s="14" t="s">
        <v>244</v>
      </c>
      <c r="E226" s="7"/>
      <c r="F226" s="162">
        <f>F218+F225</f>
        <v>289851009</v>
      </c>
      <c r="G226" s="163">
        <f>G218+G225</f>
        <v>251732491</v>
      </c>
    </row>
    <row r="227" spans="2:7" ht="15.75" thickTop="1" x14ac:dyDescent="0.25"/>
    <row r="228" spans="2:7" x14ac:dyDescent="0.25">
      <c r="B228" s="14" t="s">
        <v>245</v>
      </c>
      <c r="C228" s="14"/>
      <c r="D228" s="14"/>
      <c r="E228" s="148"/>
    </row>
    <row r="229" spans="2:7" x14ac:dyDescent="0.25">
      <c r="B229" s="7" t="s">
        <v>246</v>
      </c>
    </row>
    <row r="230" spans="2:7" ht="18.75" customHeight="1" x14ac:dyDescent="0.25">
      <c r="B230" s="14" t="s">
        <v>247</v>
      </c>
      <c r="E230" s="7"/>
      <c r="F230" s="157">
        <v>2023</v>
      </c>
      <c r="G230" s="157">
        <v>2022</v>
      </c>
    </row>
    <row r="231" spans="2:7" x14ac:dyDescent="0.25">
      <c r="B231" s="7" t="s">
        <v>248</v>
      </c>
      <c r="E231" s="7"/>
      <c r="F231" s="154">
        <v>41200156.450000003</v>
      </c>
      <c r="G231" s="154">
        <v>47677608.119999997</v>
      </c>
    </row>
    <row r="232" spans="2:7" x14ac:dyDescent="0.25">
      <c r="B232" s="7" t="s">
        <v>249</v>
      </c>
      <c r="E232" s="7"/>
      <c r="F232" s="154">
        <v>3756461.35</v>
      </c>
      <c r="G232" s="154">
        <v>3905833.12</v>
      </c>
    </row>
    <row r="233" spans="2:7" x14ac:dyDescent="0.25">
      <c r="B233" s="7" t="s">
        <v>250</v>
      </c>
      <c r="E233" s="7"/>
      <c r="F233" s="154">
        <v>3691653.44</v>
      </c>
      <c r="G233" s="154">
        <v>3981899.26</v>
      </c>
    </row>
    <row r="234" spans="2:7" x14ac:dyDescent="0.25">
      <c r="B234" s="7" t="s">
        <v>251</v>
      </c>
      <c r="E234" s="7"/>
      <c r="F234" s="154">
        <v>501996.81</v>
      </c>
      <c r="G234" s="154">
        <v>536220.6</v>
      </c>
    </row>
    <row r="235" spans="2:7" x14ac:dyDescent="0.25">
      <c r="B235" s="7" t="s">
        <v>252</v>
      </c>
      <c r="E235" s="7"/>
      <c r="F235" s="154">
        <v>1832760</v>
      </c>
      <c r="G235" s="154">
        <v>8405720</v>
      </c>
    </row>
    <row r="236" spans="2:7" x14ac:dyDescent="0.25">
      <c r="B236" s="7" t="s">
        <v>253</v>
      </c>
      <c r="E236" s="7"/>
      <c r="F236" s="154">
        <v>2052133.33</v>
      </c>
      <c r="G236" s="154">
        <v>2311266.67</v>
      </c>
    </row>
    <row r="237" spans="2:7" x14ac:dyDescent="0.25">
      <c r="B237" s="7" t="s">
        <v>254</v>
      </c>
      <c r="E237" s="7"/>
      <c r="F237" s="154">
        <v>9478833.3300000001</v>
      </c>
      <c r="G237" s="154" t="s">
        <v>306</v>
      </c>
    </row>
    <row r="238" spans="2:7" x14ac:dyDescent="0.25">
      <c r="B238" s="7" t="s">
        <v>255</v>
      </c>
      <c r="E238" s="7"/>
      <c r="F238" s="154">
        <v>2959237.53</v>
      </c>
      <c r="G238" s="154">
        <v>3503362.49</v>
      </c>
    </row>
    <row r="239" spans="2:7" x14ac:dyDescent="0.25">
      <c r="B239" s="7" t="s">
        <v>256</v>
      </c>
      <c r="E239" s="7"/>
      <c r="F239" s="154">
        <v>398000</v>
      </c>
      <c r="G239" s="154" t="s">
        <v>306</v>
      </c>
    </row>
    <row r="240" spans="2:7" x14ac:dyDescent="0.25">
      <c r="B240" s="7" t="s">
        <v>257</v>
      </c>
      <c r="E240" s="7"/>
      <c r="F240" s="154">
        <v>3711936.44</v>
      </c>
      <c r="G240" s="154">
        <v>3946075</v>
      </c>
    </row>
    <row r="241" spans="2:7" x14ac:dyDescent="0.25">
      <c r="B241" s="7" t="s">
        <v>258</v>
      </c>
      <c r="E241" s="7"/>
      <c r="F241" s="154">
        <v>814500</v>
      </c>
      <c r="G241" s="154">
        <v>820500</v>
      </c>
    </row>
    <row r="242" spans="2:7" x14ac:dyDescent="0.25">
      <c r="B242" s="7" t="s">
        <v>259</v>
      </c>
      <c r="E242" s="7"/>
      <c r="F242" s="154" t="s">
        <v>306</v>
      </c>
      <c r="G242" s="154">
        <v>4340281.54</v>
      </c>
    </row>
    <row r="243" spans="2:7" x14ac:dyDescent="0.25">
      <c r="B243" s="7" t="s">
        <v>260</v>
      </c>
      <c r="E243" s="7"/>
      <c r="F243" s="154">
        <v>4321656.37</v>
      </c>
      <c r="G243" s="154">
        <v>4751786.12</v>
      </c>
    </row>
    <row r="244" spans="2:7" x14ac:dyDescent="0.25">
      <c r="B244" s="7" t="s">
        <v>261</v>
      </c>
      <c r="E244" s="7"/>
      <c r="F244" s="154">
        <v>725379.95</v>
      </c>
      <c r="G244" s="154">
        <v>1778103.61</v>
      </c>
    </row>
    <row r="245" spans="2:7" x14ac:dyDescent="0.25">
      <c r="B245" s="7" t="s">
        <v>262</v>
      </c>
      <c r="E245" s="7"/>
      <c r="F245" s="154" t="s">
        <v>306</v>
      </c>
      <c r="G245" s="154">
        <v>2314900</v>
      </c>
    </row>
    <row r="246" spans="2:7" x14ac:dyDescent="0.25">
      <c r="B246" s="7" t="s">
        <v>263</v>
      </c>
      <c r="E246" s="7"/>
      <c r="F246" s="154" t="s">
        <v>306</v>
      </c>
      <c r="G246" s="154">
        <v>1800</v>
      </c>
    </row>
    <row r="247" spans="2:7" ht="15.75" thickBot="1" x14ac:dyDescent="0.3">
      <c r="B247" s="14" t="s">
        <v>264</v>
      </c>
      <c r="E247" s="7"/>
      <c r="F247" s="159">
        <f>SUM(F231:F246)</f>
        <v>75444705.000000015</v>
      </c>
      <c r="G247" s="159">
        <f>SUM(G231:G246)</f>
        <v>88275356.530000001</v>
      </c>
    </row>
    <row r="248" spans="2:7" ht="15.75" thickTop="1" x14ac:dyDescent="0.25"/>
    <row r="250" spans="2:7" x14ac:dyDescent="0.25">
      <c r="B250" s="14" t="s">
        <v>265</v>
      </c>
      <c r="C250" s="14"/>
      <c r="D250" s="14"/>
      <c r="E250" s="148"/>
    </row>
    <row r="251" spans="2:7" x14ac:dyDescent="0.25">
      <c r="B251" s="7" t="s">
        <v>266</v>
      </c>
    </row>
    <row r="252" spans="2:7" ht="15.75" x14ac:dyDescent="0.25">
      <c r="B252" s="14" t="s">
        <v>200</v>
      </c>
      <c r="E252" s="7"/>
      <c r="F252" s="157">
        <v>2023</v>
      </c>
      <c r="G252" s="157">
        <v>2022</v>
      </c>
    </row>
    <row r="253" spans="2:7" x14ac:dyDescent="0.25">
      <c r="B253" s="7" t="s">
        <v>267</v>
      </c>
      <c r="E253" s="7"/>
      <c r="F253" s="154">
        <v>132838800</v>
      </c>
      <c r="G253" s="154">
        <v>86432033.549999997</v>
      </c>
    </row>
    <row r="254" spans="2:7" x14ac:dyDescent="0.25">
      <c r="B254" s="7" t="s">
        <v>402</v>
      </c>
      <c r="E254" s="7"/>
      <c r="F254" s="154" t="s">
        <v>306</v>
      </c>
      <c r="G254" s="154">
        <v>1830000</v>
      </c>
    </row>
    <row r="255" spans="2:7" x14ac:dyDescent="0.25">
      <c r="B255" s="7" t="s">
        <v>403</v>
      </c>
      <c r="E255" s="7"/>
      <c r="F255" s="154"/>
      <c r="G255" s="154"/>
    </row>
    <row r="256" spans="2:7" ht="15.75" thickBot="1" x14ac:dyDescent="0.3">
      <c r="E256" s="7"/>
      <c r="F256" s="159">
        <f>SUM(F253:F254)</f>
        <v>132838800</v>
      </c>
      <c r="G256" s="159">
        <v>88262033.549999997</v>
      </c>
    </row>
    <row r="257" spans="2:8" ht="15.75" thickTop="1" x14ac:dyDescent="0.25">
      <c r="B257" s="14" t="s">
        <v>264</v>
      </c>
      <c r="E257" s="154"/>
      <c r="F257" s="154"/>
      <c r="G257" s="8"/>
    </row>
    <row r="258" spans="2:8" x14ac:dyDescent="0.25">
      <c r="E258" s="146"/>
      <c r="G258" s="8"/>
    </row>
    <row r="259" spans="2:8" x14ac:dyDescent="0.25">
      <c r="B259" s="14" t="s">
        <v>268</v>
      </c>
      <c r="C259" s="14"/>
      <c r="D259" s="14"/>
    </row>
    <row r="260" spans="2:8" x14ac:dyDescent="0.25">
      <c r="B260" s="7" t="s">
        <v>269</v>
      </c>
    </row>
    <row r="261" spans="2:8" ht="15.75" x14ac:dyDescent="0.25">
      <c r="B261" s="14" t="s">
        <v>200</v>
      </c>
      <c r="E261" s="7"/>
      <c r="F261" s="157">
        <v>2023</v>
      </c>
      <c r="G261" s="157">
        <v>2022</v>
      </c>
      <c r="H261" s="154"/>
    </row>
    <row r="262" spans="2:8" x14ac:dyDescent="0.25">
      <c r="B262" s="7" t="s">
        <v>270</v>
      </c>
      <c r="E262" s="7"/>
      <c r="F262" s="154">
        <f>330877.95</f>
        <v>330877.95</v>
      </c>
      <c r="G262" s="154">
        <v>462818.41</v>
      </c>
      <c r="H262" s="154"/>
    </row>
    <row r="263" spans="2:8" x14ac:dyDescent="0.25">
      <c r="B263" s="7" t="s">
        <v>271</v>
      </c>
      <c r="E263" s="7"/>
      <c r="F263" s="154">
        <v>54305.3</v>
      </c>
      <c r="G263" s="154">
        <v>55548.21</v>
      </c>
      <c r="H263" s="154"/>
    </row>
    <row r="264" spans="2:8" x14ac:dyDescent="0.25">
      <c r="B264" s="7" t="s">
        <v>272</v>
      </c>
      <c r="E264" s="7"/>
      <c r="F264" s="154">
        <v>7382.04</v>
      </c>
      <c r="G264" s="154">
        <v>41367.26</v>
      </c>
      <c r="H264" s="154"/>
    </row>
    <row r="265" spans="2:8" x14ac:dyDescent="0.25">
      <c r="B265" s="7" t="s">
        <v>134</v>
      </c>
      <c r="E265" s="7"/>
      <c r="F265" s="154">
        <v>309.39999999999998</v>
      </c>
      <c r="G265" s="154">
        <v>662.81</v>
      </c>
      <c r="H265" s="154"/>
    </row>
    <row r="266" spans="2:8" x14ac:dyDescent="0.25">
      <c r="B266" s="7" t="s">
        <v>273</v>
      </c>
      <c r="E266" s="7"/>
      <c r="F266" s="154" t="s">
        <v>306</v>
      </c>
      <c r="G266" s="154">
        <v>50951.11</v>
      </c>
      <c r="H266" s="154"/>
    </row>
    <row r="267" spans="2:8" x14ac:dyDescent="0.25">
      <c r="B267" s="7" t="s">
        <v>136</v>
      </c>
      <c r="E267" s="7"/>
      <c r="F267" s="154">
        <f>73008.02+1435</f>
        <v>74443.02</v>
      </c>
      <c r="G267" s="154" t="s">
        <v>306</v>
      </c>
      <c r="H267" s="154"/>
    </row>
    <row r="268" spans="2:8" x14ac:dyDescent="0.25">
      <c r="B268" s="7" t="s">
        <v>274</v>
      </c>
      <c r="E268" s="7"/>
      <c r="F268" s="154">
        <f>215796.29+589.95</f>
        <v>216386.24000000002</v>
      </c>
      <c r="G268" s="154">
        <v>298571.78999999998</v>
      </c>
      <c r="H268" s="154"/>
    </row>
    <row r="269" spans="2:8" x14ac:dyDescent="0.25">
      <c r="B269" s="7" t="s">
        <v>140</v>
      </c>
      <c r="E269" s="7"/>
      <c r="F269" s="154">
        <v>1796.56</v>
      </c>
      <c r="G269" s="154" t="s">
        <v>306</v>
      </c>
      <c r="H269" s="154"/>
    </row>
    <row r="270" spans="2:8" x14ac:dyDescent="0.25">
      <c r="B270" s="7" t="s">
        <v>275</v>
      </c>
      <c r="E270" s="7"/>
      <c r="F270" s="154">
        <f>383514.62+5992.77</f>
        <v>389507.39</v>
      </c>
      <c r="G270" s="154" t="s">
        <v>306</v>
      </c>
      <c r="H270" s="154"/>
    </row>
    <row r="271" spans="2:8" x14ac:dyDescent="0.25">
      <c r="B271" s="7" t="s">
        <v>276</v>
      </c>
      <c r="E271" s="7"/>
      <c r="F271" s="154">
        <v>2121.3000000000002</v>
      </c>
      <c r="G271" s="154">
        <v>9258.15</v>
      </c>
      <c r="H271" s="154"/>
    </row>
    <row r="272" spans="2:8" x14ac:dyDescent="0.25">
      <c r="B272" s="7" t="s">
        <v>277</v>
      </c>
      <c r="E272" s="7"/>
      <c r="F272" s="154">
        <v>33507.96</v>
      </c>
      <c r="G272" s="154" t="s">
        <v>306</v>
      </c>
      <c r="H272" s="154"/>
    </row>
    <row r="273" spans="2:8" x14ac:dyDescent="0.25">
      <c r="B273" s="7" t="s">
        <v>411</v>
      </c>
      <c r="E273" s="7"/>
      <c r="F273" s="154">
        <v>1729.2</v>
      </c>
      <c r="G273" s="154" t="s">
        <v>306</v>
      </c>
      <c r="H273" s="154"/>
    </row>
    <row r="274" spans="2:8" x14ac:dyDescent="0.25">
      <c r="B274" s="7" t="s">
        <v>278</v>
      </c>
      <c r="E274" s="7"/>
      <c r="F274" s="154">
        <f>35127.14+1953.97</f>
        <v>37081.11</v>
      </c>
      <c r="G274" s="154">
        <v>186069.15</v>
      </c>
      <c r="H274" s="154"/>
    </row>
    <row r="275" spans="2:8" x14ac:dyDescent="0.25">
      <c r="B275" s="7" t="s">
        <v>279</v>
      </c>
      <c r="E275" s="7"/>
      <c r="F275" s="154">
        <v>1060.52</v>
      </c>
      <c r="G275" s="154" t="s">
        <v>306</v>
      </c>
      <c r="H275" s="154"/>
    </row>
    <row r="276" spans="2:8" x14ac:dyDescent="0.25">
      <c r="B276" s="7" t="s">
        <v>280</v>
      </c>
      <c r="E276" s="7"/>
      <c r="F276" s="154">
        <f>3222.76+922.76</f>
        <v>4145.5200000000004</v>
      </c>
      <c r="G276" s="154">
        <v>13129</v>
      </c>
      <c r="H276" s="154"/>
    </row>
    <row r="277" spans="2:8" x14ac:dyDescent="0.25">
      <c r="B277" s="7" t="s">
        <v>281</v>
      </c>
      <c r="E277" s="7"/>
      <c r="F277" s="154">
        <v>6862.2</v>
      </c>
      <c r="G277" s="154">
        <v>64455.4</v>
      </c>
      <c r="H277" s="154"/>
    </row>
    <row r="278" spans="2:8" x14ac:dyDescent="0.25">
      <c r="B278" s="7" t="s">
        <v>282</v>
      </c>
      <c r="E278" s="7"/>
      <c r="F278" s="154">
        <v>5672.99</v>
      </c>
      <c r="G278" s="154" t="s">
        <v>306</v>
      </c>
      <c r="H278" s="154"/>
    </row>
    <row r="279" spans="2:8" x14ac:dyDescent="0.25">
      <c r="B279" s="7" t="s">
        <v>283</v>
      </c>
      <c r="E279" s="7"/>
      <c r="F279" s="154">
        <v>2531.94</v>
      </c>
      <c r="G279" s="154" t="s">
        <v>306</v>
      </c>
      <c r="H279" s="154"/>
    </row>
    <row r="280" spans="2:8" x14ac:dyDescent="0.25">
      <c r="B280" s="7" t="s">
        <v>284</v>
      </c>
      <c r="E280" s="7"/>
      <c r="F280" s="154">
        <v>3615370</v>
      </c>
      <c r="G280" s="154">
        <v>3621749.56</v>
      </c>
      <c r="H280" s="154"/>
    </row>
    <row r="281" spans="2:8" x14ac:dyDescent="0.25">
      <c r="B281" s="7" t="s">
        <v>285</v>
      </c>
      <c r="E281" s="7"/>
      <c r="F281" s="154">
        <v>10400</v>
      </c>
      <c r="G281" s="154" t="s">
        <v>306</v>
      </c>
      <c r="H281" s="154"/>
    </row>
    <row r="282" spans="2:8" x14ac:dyDescent="0.25">
      <c r="B282" s="7" t="s">
        <v>286</v>
      </c>
      <c r="E282" s="7"/>
      <c r="F282" s="154">
        <f>2620+300</f>
        <v>2920</v>
      </c>
      <c r="G282" s="154" t="s">
        <v>306</v>
      </c>
      <c r="H282" s="154"/>
    </row>
    <row r="283" spans="2:8" x14ac:dyDescent="0.25">
      <c r="B283" s="7" t="s">
        <v>287</v>
      </c>
      <c r="E283" s="7"/>
      <c r="F283" s="154">
        <v>43031.159999999996</v>
      </c>
      <c r="G283" s="154">
        <v>115652.51</v>
      </c>
      <c r="H283" s="154"/>
    </row>
    <row r="284" spans="2:8" x14ac:dyDescent="0.25">
      <c r="B284" s="7" t="s">
        <v>288</v>
      </c>
      <c r="E284" s="7"/>
      <c r="F284" s="154">
        <v>4026.82</v>
      </c>
      <c r="G284" s="154" t="s">
        <v>306</v>
      </c>
      <c r="H284" s="154"/>
    </row>
    <row r="285" spans="2:8" x14ac:dyDescent="0.25">
      <c r="B285" s="7" t="s">
        <v>147</v>
      </c>
      <c r="E285" s="7"/>
      <c r="F285" s="154">
        <v>48052.39</v>
      </c>
      <c r="G285" s="154">
        <v>61657.54</v>
      </c>
      <c r="H285" s="154"/>
    </row>
    <row r="286" spans="2:8" x14ac:dyDescent="0.25">
      <c r="B286" s="7" t="s">
        <v>289</v>
      </c>
      <c r="E286" s="7"/>
      <c r="F286" s="154">
        <v>123034.65000000001</v>
      </c>
      <c r="G286" s="154">
        <v>913287.01</v>
      </c>
      <c r="H286" s="154"/>
    </row>
    <row r="287" spans="2:8" x14ac:dyDescent="0.25">
      <c r="B287" s="7" t="s">
        <v>290</v>
      </c>
      <c r="E287" s="7"/>
      <c r="F287" s="154">
        <v>64991.28</v>
      </c>
      <c r="G287" s="154" t="s">
        <v>306</v>
      </c>
      <c r="H287" s="154"/>
    </row>
    <row r="288" spans="2:8" x14ac:dyDescent="0.25">
      <c r="B288" s="7" t="s">
        <v>291</v>
      </c>
      <c r="E288" s="7"/>
      <c r="F288" s="154">
        <v>2211.98</v>
      </c>
      <c r="G288" s="154" t="s">
        <v>306</v>
      </c>
      <c r="H288" s="154"/>
    </row>
    <row r="289" spans="2:10" x14ac:dyDescent="0.25">
      <c r="B289" s="7" t="s">
        <v>292</v>
      </c>
      <c r="E289" s="7"/>
      <c r="F289" s="154">
        <v>7083.6</v>
      </c>
      <c r="G289" s="154" t="s">
        <v>306</v>
      </c>
      <c r="H289" s="154"/>
    </row>
    <row r="290" spans="2:10" x14ac:dyDescent="0.25">
      <c r="B290" s="7" t="s">
        <v>293</v>
      </c>
      <c r="E290" s="7"/>
      <c r="F290" s="154">
        <v>241999.8</v>
      </c>
      <c r="G290" s="154" t="s">
        <v>306</v>
      </c>
    </row>
    <row r="291" spans="2:10" ht="15.75" thickBot="1" x14ac:dyDescent="0.3">
      <c r="B291" s="14" t="s">
        <v>264</v>
      </c>
      <c r="E291" s="7"/>
      <c r="F291" s="159">
        <f>SUM(F262:F290)</f>
        <v>5332842.3200000012</v>
      </c>
      <c r="G291" s="159">
        <f>SUM(G262:G290)</f>
        <v>5895177.9099999992</v>
      </c>
      <c r="J291" s="137"/>
    </row>
    <row r="292" spans="2:10" ht="15.75" thickTop="1" x14ac:dyDescent="0.25"/>
    <row r="293" spans="2:10" ht="9.75" customHeight="1" x14ac:dyDescent="0.25">
      <c r="J293" s="137"/>
    </row>
    <row r="294" spans="2:10" x14ac:dyDescent="0.25">
      <c r="B294" s="14" t="s">
        <v>294</v>
      </c>
      <c r="C294" s="14"/>
    </row>
    <row r="295" spans="2:10" x14ac:dyDescent="0.25">
      <c r="B295" s="7" t="s">
        <v>295</v>
      </c>
    </row>
    <row r="296" spans="2:10" x14ac:dyDescent="0.25">
      <c r="B296" s="7" t="s">
        <v>296</v>
      </c>
    </row>
    <row r="297" spans="2:10" x14ac:dyDescent="0.25">
      <c r="B297" s="7" t="s">
        <v>297</v>
      </c>
      <c r="I297" s="137"/>
    </row>
    <row r="298" spans="2:10" ht="15.75" x14ac:dyDescent="0.25">
      <c r="B298" s="14" t="s">
        <v>231</v>
      </c>
      <c r="E298" s="7"/>
      <c r="F298" s="157">
        <v>2023</v>
      </c>
      <c r="G298" s="157">
        <v>2022</v>
      </c>
    </row>
    <row r="299" spans="2:10" x14ac:dyDescent="0.25">
      <c r="B299" s="7" t="s">
        <v>298</v>
      </c>
      <c r="E299" s="7"/>
      <c r="F299" s="154">
        <v>1692717</v>
      </c>
      <c r="G299" s="154">
        <v>1322460.8799999999</v>
      </c>
      <c r="I299" s="154"/>
    </row>
    <row r="300" spans="2:10" x14ac:dyDescent="0.25">
      <c r="B300" s="7" t="s">
        <v>299</v>
      </c>
      <c r="E300" s="7"/>
      <c r="F300" s="154">
        <v>1255730</v>
      </c>
      <c r="G300" s="154">
        <v>1237368.73</v>
      </c>
      <c r="I300" s="154"/>
    </row>
    <row r="301" spans="2:10" x14ac:dyDescent="0.25">
      <c r="B301" s="7" t="s">
        <v>300</v>
      </c>
      <c r="E301" s="7"/>
      <c r="F301" s="154">
        <v>572534</v>
      </c>
      <c r="G301" s="154">
        <v>370100.02</v>
      </c>
      <c r="I301" s="154"/>
    </row>
    <row r="302" spans="2:10" x14ac:dyDescent="0.25">
      <c r="B302" s="7" t="s">
        <v>301</v>
      </c>
      <c r="E302" s="7"/>
      <c r="F302" s="154">
        <v>205837.2</v>
      </c>
      <c r="G302" s="154">
        <v>374357.67</v>
      </c>
      <c r="I302" s="154"/>
    </row>
    <row r="303" spans="2:10" ht="15.75" thickBot="1" x14ac:dyDescent="0.3">
      <c r="E303" s="7"/>
      <c r="F303" s="159">
        <f>SUM(F299:F302)</f>
        <v>3726818.2</v>
      </c>
      <c r="G303" s="159">
        <f>SUM(G299:G302)</f>
        <v>3304287.3</v>
      </c>
    </row>
    <row r="304" spans="2:10" ht="15.75" thickTop="1" x14ac:dyDescent="0.25">
      <c r="E304" s="7"/>
      <c r="F304" s="161"/>
      <c r="G304" s="161"/>
    </row>
    <row r="305" spans="2:7" x14ac:dyDescent="0.25">
      <c r="E305" s="7"/>
      <c r="F305" s="161"/>
      <c r="G305" s="161"/>
    </row>
    <row r="306" spans="2:7" x14ac:dyDescent="0.25">
      <c r="E306" s="7"/>
      <c r="F306" s="161"/>
      <c r="G306" s="161"/>
    </row>
    <row r="307" spans="2:7" x14ac:dyDescent="0.25">
      <c r="E307" s="7"/>
      <c r="F307" s="161"/>
      <c r="G307" s="161"/>
    </row>
    <row r="309" spans="2:7" x14ac:dyDescent="0.25">
      <c r="B309" s="14" t="s">
        <v>302</v>
      </c>
      <c r="C309" s="14"/>
    </row>
    <row r="310" spans="2:7" x14ac:dyDescent="0.25">
      <c r="B310" s="7" t="s">
        <v>303</v>
      </c>
    </row>
    <row r="311" spans="2:7" x14ac:dyDescent="0.25">
      <c r="B311" s="7" t="s">
        <v>434</v>
      </c>
    </row>
    <row r="312" spans="2:7" ht="15.75" x14ac:dyDescent="0.25">
      <c r="B312" s="14" t="s">
        <v>200</v>
      </c>
      <c r="E312" s="7"/>
      <c r="F312" s="157">
        <v>2023</v>
      </c>
      <c r="G312" s="157">
        <v>2022</v>
      </c>
    </row>
    <row r="313" spans="2:7" x14ac:dyDescent="0.25">
      <c r="B313" s="7" t="s">
        <v>304</v>
      </c>
      <c r="E313" s="7"/>
      <c r="F313" s="154">
        <v>3309640.26</v>
      </c>
      <c r="G313" s="154">
        <v>2761595.79</v>
      </c>
    </row>
    <row r="314" spans="2:7" x14ac:dyDescent="0.25">
      <c r="B314" s="7" t="s">
        <v>305</v>
      </c>
      <c r="E314" s="7"/>
      <c r="F314" s="154">
        <v>120708.9</v>
      </c>
      <c r="G314" s="154" t="s">
        <v>306</v>
      </c>
    </row>
    <row r="315" spans="2:7" x14ac:dyDescent="0.25">
      <c r="B315" s="7" t="s">
        <v>307</v>
      </c>
      <c r="E315" s="7"/>
      <c r="F315" s="154">
        <v>1557212.78</v>
      </c>
      <c r="G315" s="154">
        <v>1193359.07</v>
      </c>
    </row>
    <row r="316" spans="2:7" x14ac:dyDescent="0.25">
      <c r="B316" s="7" t="s">
        <v>308</v>
      </c>
      <c r="E316" s="7"/>
      <c r="F316" s="154">
        <v>1430056.22</v>
      </c>
      <c r="G316" s="154">
        <v>1009438.48</v>
      </c>
    </row>
    <row r="317" spans="2:7" x14ac:dyDescent="0.25">
      <c r="B317" s="7" t="s">
        <v>309</v>
      </c>
      <c r="E317" s="7"/>
      <c r="F317" s="154">
        <v>250146.32</v>
      </c>
      <c r="G317" s="154">
        <v>21538.48</v>
      </c>
    </row>
    <row r="318" spans="2:7" x14ac:dyDescent="0.25">
      <c r="B318" s="7" t="s">
        <v>310</v>
      </c>
      <c r="E318" s="7"/>
      <c r="F318" s="154">
        <f>507515.88</f>
        <v>507515.88</v>
      </c>
      <c r="G318" s="154">
        <v>74623.34</v>
      </c>
    </row>
    <row r="319" spans="2:7" x14ac:dyDescent="0.25">
      <c r="B319" s="7" t="s">
        <v>311</v>
      </c>
      <c r="E319" s="7"/>
      <c r="F319" s="154">
        <v>2140520.34</v>
      </c>
      <c r="G319" s="154">
        <v>1734070.92</v>
      </c>
    </row>
    <row r="320" spans="2:7" x14ac:dyDescent="0.25">
      <c r="B320" s="7" t="s">
        <v>312</v>
      </c>
      <c r="E320" s="7"/>
      <c r="F320" s="154">
        <v>88666.69</v>
      </c>
      <c r="G320" s="154" t="s">
        <v>306</v>
      </c>
    </row>
    <row r="321" spans="2:7" x14ac:dyDescent="0.25">
      <c r="B321" s="7" t="s">
        <v>313</v>
      </c>
      <c r="E321" s="7"/>
      <c r="F321" s="154">
        <f>31730+220</f>
        <v>31950</v>
      </c>
      <c r="G321" s="154" t="s">
        <v>306</v>
      </c>
    </row>
    <row r="322" spans="2:7" x14ac:dyDescent="0.25">
      <c r="B322" s="7" t="s">
        <v>412</v>
      </c>
      <c r="E322" s="7"/>
      <c r="F322" s="154">
        <v>1950</v>
      </c>
      <c r="G322" s="154" t="s">
        <v>306</v>
      </c>
    </row>
    <row r="323" spans="2:7" x14ac:dyDescent="0.25">
      <c r="B323" s="7" t="s">
        <v>314</v>
      </c>
      <c r="E323" s="7"/>
      <c r="F323" s="154">
        <v>664975.99</v>
      </c>
      <c r="G323" s="154">
        <v>645257.9</v>
      </c>
    </row>
    <row r="324" spans="2:7" x14ac:dyDescent="0.25">
      <c r="B324" s="7" t="s">
        <v>315</v>
      </c>
      <c r="E324" s="7"/>
      <c r="F324" s="154">
        <v>198085.16</v>
      </c>
      <c r="G324" s="154" t="s">
        <v>306</v>
      </c>
    </row>
    <row r="325" spans="2:7" x14ac:dyDescent="0.25">
      <c r="B325" s="7" t="s">
        <v>316</v>
      </c>
      <c r="E325" s="7"/>
      <c r="F325" s="154">
        <v>356289.77</v>
      </c>
      <c r="G325" s="154" t="s">
        <v>306</v>
      </c>
    </row>
    <row r="326" spans="2:7" x14ac:dyDescent="0.25">
      <c r="B326" s="7" t="s">
        <v>317</v>
      </c>
      <c r="E326" s="7"/>
      <c r="F326" s="154">
        <f>418746.86+2360</f>
        <v>421106.86</v>
      </c>
      <c r="G326" s="154" t="s">
        <v>306</v>
      </c>
    </row>
    <row r="327" spans="2:7" x14ac:dyDescent="0.25">
      <c r="B327" s="7" t="s">
        <v>318</v>
      </c>
      <c r="E327" s="7"/>
      <c r="F327" s="154">
        <v>70800</v>
      </c>
      <c r="G327" s="154"/>
    </row>
    <row r="328" spans="2:7" x14ac:dyDescent="0.25">
      <c r="B328" s="7" t="s">
        <v>319</v>
      </c>
      <c r="E328" s="7"/>
      <c r="F328" s="154" t="s">
        <v>306</v>
      </c>
      <c r="G328" s="154">
        <v>1005917.17</v>
      </c>
    </row>
    <row r="329" spans="2:7" x14ac:dyDescent="0.25">
      <c r="B329" s="7" t="s">
        <v>320</v>
      </c>
      <c r="E329" s="7"/>
      <c r="F329" s="154">
        <f>23305+1652</f>
        <v>24957</v>
      </c>
      <c r="G329" s="154" t="s">
        <v>306</v>
      </c>
    </row>
    <row r="330" spans="2:7" x14ac:dyDescent="0.25">
      <c r="B330" s="7" t="s">
        <v>321</v>
      </c>
      <c r="E330" s="7"/>
      <c r="F330" s="154" t="s">
        <v>306</v>
      </c>
      <c r="G330" s="154">
        <v>155052</v>
      </c>
    </row>
    <row r="331" spans="2:7" x14ac:dyDescent="0.25">
      <c r="B331" s="7" t="s">
        <v>322</v>
      </c>
      <c r="E331" s="7"/>
      <c r="F331" s="154">
        <v>2793543.02</v>
      </c>
      <c r="G331" s="154">
        <v>1122204.1200000001</v>
      </c>
    </row>
    <row r="332" spans="2:7" x14ac:dyDescent="0.25">
      <c r="B332" s="7" t="s">
        <v>323</v>
      </c>
      <c r="E332" s="7"/>
      <c r="F332" s="154">
        <v>82600</v>
      </c>
      <c r="G332" s="154" t="s">
        <v>306</v>
      </c>
    </row>
    <row r="333" spans="2:7" x14ac:dyDescent="0.25">
      <c r="B333" s="7" t="s">
        <v>324</v>
      </c>
      <c r="E333" s="7"/>
      <c r="F333" s="154">
        <v>123310</v>
      </c>
      <c r="G333" s="154" t="s">
        <v>306</v>
      </c>
    </row>
    <row r="334" spans="2:7" x14ac:dyDescent="0.25">
      <c r="B334" s="7" t="s">
        <v>325</v>
      </c>
      <c r="E334" s="7"/>
      <c r="F334" s="154">
        <v>964324.89</v>
      </c>
      <c r="G334" s="154" t="s">
        <v>306</v>
      </c>
    </row>
    <row r="335" spans="2:7" x14ac:dyDescent="0.25">
      <c r="B335" s="7" t="s">
        <v>326</v>
      </c>
      <c r="E335" s="7"/>
      <c r="F335" s="154">
        <v>311156.71000000002</v>
      </c>
      <c r="G335" s="154" t="s">
        <v>306</v>
      </c>
    </row>
    <row r="336" spans="2:7" x14ac:dyDescent="0.25">
      <c r="B336" s="7" t="s">
        <v>327</v>
      </c>
      <c r="E336" s="7"/>
      <c r="F336" s="154">
        <v>752875.01</v>
      </c>
      <c r="G336" s="154">
        <v>2393287.58</v>
      </c>
    </row>
    <row r="337" spans="1:9" x14ac:dyDescent="0.25">
      <c r="B337" s="7" t="s">
        <v>328</v>
      </c>
      <c r="E337" s="7"/>
      <c r="F337" s="154">
        <v>639666</v>
      </c>
      <c r="G337" s="154">
        <v>3194359.8</v>
      </c>
    </row>
    <row r="338" spans="1:9" x14ac:dyDescent="0.25">
      <c r="B338" s="7" t="s">
        <v>359</v>
      </c>
      <c r="E338" s="7"/>
      <c r="F338" s="154">
        <f>245182.96+4007.26</f>
        <v>249190.22</v>
      </c>
      <c r="G338" s="154" t="s">
        <v>306</v>
      </c>
    </row>
    <row r="339" spans="1:9" x14ac:dyDescent="0.25">
      <c r="B339" s="7" t="s">
        <v>360</v>
      </c>
      <c r="E339" s="7"/>
      <c r="F339" s="154" t="s">
        <v>306</v>
      </c>
      <c r="G339" s="154" t="s">
        <v>306</v>
      </c>
    </row>
    <row r="340" spans="1:9" x14ac:dyDescent="0.25">
      <c r="B340" s="7" t="s">
        <v>329</v>
      </c>
      <c r="E340" s="7"/>
      <c r="F340" s="154">
        <f>658022.6+1499.6+15658.16</f>
        <v>675180.36</v>
      </c>
      <c r="G340" s="154" t="s">
        <v>306</v>
      </c>
      <c r="I340" s="137"/>
    </row>
    <row r="341" spans="1:9" x14ac:dyDescent="0.25">
      <c r="B341" s="7" t="s">
        <v>330</v>
      </c>
      <c r="E341" s="7"/>
      <c r="F341" s="154">
        <v>911793.27</v>
      </c>
      <c r="G341" s="154" t="s">
        <v>306</v>
      </c>
    </row>
    <row r="342" spans="1:9" ht="21" customHeight="1" x14ac:dyDescent="0.25">
      <c r="B342" s="14" t="s">
        <v>331</v>
      </c>
      <c r="C342" s="14"/>
      <c r="D342" s="14"/>
      <c r="E342" s="7"/>
      <c r="F342" s="164">
        <v>901746.6</v>
      </c>
      <c r="G342" s="164">
        <v>4772198.9400000004</v>
      </c>
      <c r="I342" s="137"/>
    </row>
    <row r="343" spans="1:9" ht="15.75" thickBot="1" x14ac:dyDescent="0.3">
      <c r="B343" s="14" t="s">
        <v>130</v>
      </c>
      <c r="C343" s="14"/>
      <c r="D343" s="14"/>
      <c r="E343" s="7"/>
      <c r="F343" s="159">
        <f>SUM(F313:F342)</f>
        <v>19579968.249999996</v>
      </c>
      <c r="G343" s="159">
        <f>SUM(G313:G342)</f>
        <v>20082903.59</v>
      </c>
      <c r="I343" s="137"/>
    </row>
    <row r="344" spans="1:9" ht="15.75" thickTop="1" x14ac:dyDescent="0.25">
      <c r="B344" s="14"/>
      <c r="C344" s="14"/>
      <c r="D344" s="14"/>
      <c r="E344" s="165"/>
      <c r="F344" s="164"/>
    </row>
    <row r="345" spans="1:9" x14ac:dyDescent="0.25">
      <c r="A345" s="14"/>
      <c r="B345" s="14" t="s">
        <v>332</v>
      </c>
      <c r="C345" s="14"/>
      <c r="D345" s="14"/>
      <c r="E345" s="148"/>
    </row>
    <row r="346" spans="1:9" x14ac:dyDescent="0.25">
      <c r="B346" s="7" t="s">
        <v>333</v>
      </c>
    </row>
    <row r="347" spans="1:9" x14ac:dyDescent="0.25">
      <c r="B347" s="7" t="s">
        <v>334</v>
      </c>
    </row>
    <row r="348" spans="1:9" x14ac:dyDescent="0.25">
      <c r="B348" s="7" t="s">
        <v>335</v>
      </c>
      <c r="E348" s="147"/>
      <c r="F348" s="154"/>
    </row>
    <row r="349" spans="1:9" ht="15.75" x14ac:dyDescent="0.25">
      <c r="B349" s="7" t="s">
        <v>336</v>
      </c>
      <c r="E349" s="7"/>
      <c r="F349" s="157">
        <v>2023</v>
      </c>
      <c r="G349" s="157">
        <v>2022</v>
      </c>
    </row>
    <row r="350" spans="1:9" ht="15.75" x14ac:dyDescent="0.25">
      <c r="B350" s="14" t="s">
        <v>337</v>
      </c>
      <c r="E350" s="7"/>
      <c r="F350" s="144"/>
      <c r="G350" s="144"/>
      <c r="I350" s="189"/>
    </row>
    <row r="351" spans="1:9" x14ac:dyDescent="0.25">
      <c r="B351" s="7" t="s">
        <v>338</v>
      </c>
      <c r="E351" s="7"/>
      <c r="F351" s="154">
        <v>15896.78</v>
      </c>
      <c r="G351" s="154">
        <v>24336.13</v>
      </c>
      <c r="I351" s="189"/>
    </row>
    <row r="352" spans="1:9" x14ac:dyDescent="0.25">
      <c r="B352" s="7" t="s">
        <v>339</v>
      </c>
      <c r="E352" s="7"/>
      <c r="F352" s="154">
        <v>83755.44</v>
      </c>
      <c r="G352" s="154">
        <v>4530.3100000000004</v>
      </c>
      <c r="I352" s="189"/>
    </row>
    <row r="353" spans="2:9" ht="15.75" thickBot="1" x14ac:dyDescent="0.3">
      <c r="B353" s="14" t="s">
        <v>130</v>
      </c>
      <c r="C353" s="14"/>
      <c r="D353" s="14"/>
      <c r="E353" s="7"/>
      <c r="F353" s="159">
        <f>SUM(F351:F352)</f>
        <v>99652.22</v>
      </c>
      <c r="G353" s="159">
        <f>SUM(G351:G352)</f>
        <v>28866.440000000002</v>
      </c>
      <c r="I353" s="189"/>
    </row>
    <row r="354" spans="2:9" ht="15.75" thickTop="1" x14ac:dyDescent="0.25">
      <c r="C354" s="14"/>
      <c r="D354" s="14"/>
      <c r="E354" s="150"/>
      <c r="F354" s="150"/>
      <c r="I354" s="189"/>
    </row>
  </sheetData>
  <mergeCells count="49">
    <mergeCell ref="B196:G199"/>
    <mergeCell ref="B50:H50"/>
    <mergeCell ref="B61:H61"/>
    <mergeCell ref="B25:H25"/>
    <mergeCell ref="B26:H27"/>
    <mergeCell ref="B29:E29"/>
    <mergeCell ref="B32:D32"/>
    <mergeCell ref="B34:D34"/>
    <mergeCell ref="B30:H30"/>
    <mergeCell ref="B33:H33"/>
    <mergeCell ref="B35:H35"/>
    <mergeCell ref="B53:D53"/>
    <mergeCell ref="B57:D57"/>
    <mergeCell ref="C169:D169"/>
    <mergeCell ref="C170:D170"/>
    <mergeCell ref="C171:D171"/>
    <mergeCell ref="B2:H2"/>
    <mergeCell ref="B3:H3"/>
    <mergeCell ref="B4:H4"/>
    <mergeCell ref="B5:H5"/>
    <mergeCell ref="B6:H6"/>
    <mergeCell ref="B24:D24"/>
    <mergeCell ref="B21:C21"/>
    <mergeCell ref="B23:C23"/>
    <mergeCell ref="B8:H9"/>
    <mergeCell ref="B47:H47"/>
    <mergeCell ref="B37:E37"/>
    <mergeCell ref="B38:H38"/>
    <mergeCell ref="B42:H42"/>
    <mergeCell ref="B45:H45"/>
    <mergeCell ref="B46:E46"/>
    <mergeCell ref="D202:E202"/>
    <mergeCell ref="D203:E203"/>
    <mergeCell ref="D204:E204"/>
    <mergeCell ref="D205:E205"/>
    <mergeCell ref="D206:E206"/>
    <mergeCell ref="C119:D119"/>
    <mergeCell ref="C121:D121"/>
    <mergeCell ref="C125:D125"/>
    <mergeCell ref="C133:D133"/>
    <mergeCell ref="C140:D140"/>
    <mergeCell ref="C166:D166"/>
    <mergeCell ref="C167:D167"/>
    <mergeCell ref="C168:D168"/>
    <mergeCell ref="C142:D142"/>
    <mergeCell ref="C144:D144"/>
    <mergeCell ref="C151:D151"/>
    <mergeCell ref="C164:D164"/>
    <mergeCell ref="C165:D165"/>
  </mergeCells>
  <pageMargins left="0.70866141732283472" right="0.70866141732283472" top="0.74803149606299213" bottom="0.74803149606299213" header="0.31496062992125984" footer="0.31496062992125984"/>
  <pageSetup scale="8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Rendimiento</vt:lpstr>
      <vt:lpstr>Flujo</vt:lpstr>
      <vt:lpstr>Situacion</vt:lpstr>
      <vt:lpstr>Cambio de Patrimonio</vt:lpstr>
      <vt:lpstr>Estado Comparativo</vt:lpstr>
      <vt:lpstr>Notas Explicativas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Soto</dc:creator>
  <cp:lastModifiedBy>Mercedes Pujols</cp:lastModifiedBy>
  <cp:lastPrinted>2024-07-11T18:32:56Z</cp:lastPrinted>
  <dcterms:created xsi:type="dcterms:W3CDTF">2018-07-13T15:52:30Z</dcterms:created>
  <dcterms:modified xsi:type="dcterms:W3CDTF">2024-07-11T18:59:29Z</dcterms:modified>
</cp:coreProperties>
</file>